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B:\Companies\Ampex Holding Corp\Website\Ampex.us\"/>
    </mc:Choice>
  </mc:AlternateContent>
  <xr:revisionPtr revIDLastSave="0" documentId="13_ncr:1_{CA2DDD56-2CE2-4EB6-B7C5-558C457C91E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otal" sheetId="97" r:id="rId1"/>
    <sheet name="36" sheetId="96" r:id="rId2"/>
    <sheet name="35" sheetId="95" r:id="rId3"/>
    <sheet name="34" sheetId="94" r:id="rId4"/>
    <sheet name="33" sheetId="93" r:id="rId5"/>
    <sheet name="32" sheetId="92" r:id="rId6"/>
    <sheet name="31" sheetId="91" r:id="rId7"/>
    <sheet name="30" sheetId="90" r:id="rId8"/>
    <sheet name="29" sheetId="89" r:id="rId9"/>
    <sheet name="28" sheetId="88" r:id="rId10"/>
    <sheet name="27" sheetId="87" r:id="rId11"/>
    <sheet name="26" sheetId="86" r:id="rId12"/>
    <sheet name="25" sheetId="85" r:id="rId13"/>
    <sheet name="24" sheetId="84" r:id="rId14"/>
    <sheet name="23" sheetId="83" r:id="rId15"/>
    <sheet name="22" sheetId="82" r:id="rId16"/>
    <sheet name="21" sheetId="81" r:id="rId17"/>
    <sheet name="20" sheetId="80" r:id="rId18"/>
    <sheet name="19" sheetId="79" r:id="rId19"/>
    <sheet name="18" sheetId="78" r:id="rId20"/>
    <sheet name="17" sheetId="77" r:id="rId21"/>
    <sheet name="16" sheetId="76" r:id="rId22"/>
    <sheet name="15" sheetId="75" r:id="rId23"/>
    <sheet name="14" sheetId="74" r:id="rId24"/>
    <sheet name="13" sheetId="72" r:id="rId25"/>
    <sheet name="12" sheetId="71" r:id="rId26"/>
    <sheet name="11" sheetId="70" r:id="rId27"/>
    <sheet name="10" sheetId="69" r:id="rId28"/>
    <sheet name="9" sheetId="68" r:id="rId29"/>
    <sheet name="8" sheetId="67" r:id="rId30"/>
    <sheet name="7" sheetId="66" r:id="rId31"/>
    <sheet name="6" sheetId="65" r:id="rId32"/>
    <sheet name="5" sheetId="64" r:id="rId33"/>
    <sheet name="4" sheetId="63" r:id="rId34"/>
    <sheet name="3" sheetId="61" r:id="rId35"/>
    <sheet name="2" sheetId="60" r:id="rId36"/>
    <sheet name="1" sheetId="46" r:id="rId37"/>
  </sheets>
  <definedNames>
    <definedName name="_xlnm.Print_Area" localSheetId="36">'1'!$A$51:$H$107</definedName>
    <definedName name="_xlnm.Print_Area" localSheetId="35">'2'!$A$51:$H$107</definedName>
    <definedName name="_xlnm.Print_Area" localSheetId="34">'3'!$A$51:$H$107</definedName>
    <definedName name="_xlnm.Print_Area" localSheetId="33">'4'!$A$51:$H$107</definedName>
    <definedName name="_xlnm.Print_Area" localSheetId="32">'5'!$A$51:$H$107</definedName>
    <definedName name="_xlnm.Print_Area" localSheetId="0">Total!$A$51:$H$107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9" i="97" l="1"/>
  <c r="H428" i="97"/>
  <c r="H426" i="97"/>
  <c r="D17" i="97" s="1"/>
  <c r="H422" i="97"/>
  <c r="H421" i="97"/>
  <c r="H420" i="97"/>
  <c r="H419" i="97"/>
  <c r="H418" i="97"/>
  <c r="H430" i="97" s="1"/>
  <c r="G387" i="97"/>
  <c r="G386" i="97"/>
  <c r="G388" i="97" s="1"/>
  <c r="H382" i="97"/>
  <c r="G380" i="97"/>
  <c r="G379" i="97"/>
  <c r="G378" i="97"/>
  <c r="G375" i="97"/>
  <c r="G374" i="97"/>
  <c r="G376" i="97" s="1"/>
  <c r="H370" i="97"/>
  <c r="H366" i="97"/>
  <c r="G363" i="97"/>
  <c r="G362" i="97"/>
  <c r="G364" i="97" s="1"/>
  <c r="G360" i="97"/>
  <c r="G359" i="97"/>
  <c r="G358" i="97"/>
  <c r="H354" i="97"/>
  <c r="H350" i="97"/>
  <c r="G347" i="97"/>
  <c r="G346" i="97"/>
  <c r="G348" i="97" s="1"/>
  <c r="G340" i="97"/>
  <c r="G339" i="97"/>
  <c r="G338" i="97"/>
  <c r="H334" i="97"/>
  <c r="H331" i="97"/>
  <c r="G330" i="97"/>
  <c r="G329" i="97"/>
  <c r="G328" i="97"/>
  <c r="G325" i="97"/>
  <c r="G324" i="97"/>
  <c r="G326" i="97" s="1"/>
  <c r="H320" i="97"/>
  <c r="G318" i="97"/>
  <c r="G317" i="97"/>
  <c r="G316" i="97"/>
  <c r="H312" i="97"/>
  <c r="H309" i="97"/>
  <c r="G308" i="97"/>
  <c r="G307" i="97"/>
  <c r="G306" i="97"/>
  <c r="G303" i="97"/>
  <c r="G302" i="97"/>
  <c r="G304" i="97" s="1"/>
  <c r="H299" i="97"/>
  <c r="G298" i="97"/>
  <c r="G297" i="97"/>
  <c r="G296" i="97"/>
  <c r="G293" i="97"/>
  <c r="G292" i="97"/>
  <c r="G294" i="97" s="1"/>
  <c r="H289" i="97"/>
  <c r="G287" i="97"/>
  <c r="G286" i="97"/>
  <c r="G288" i="97" s="1"/>
  <c r="G283" i="97"/>
  <c r="G282" i="97"/>
  <c r="G284" i="97" s="1"/>
  <c r="H278" i="97"/>
  <c r="G275" i="97"/>
  <c r="G274" i="97"/>
  <c r="G276" i="97" s="1"/>
  <c r="G272" i="97"/>
  <c r="G271" i="97"/>
  <c r="G270" i="97"/>
  <c r="G267" i="97"/>
  <c r="G266" i="97"/>
  <c r="G268" i="97" s="1"/>
  <c r="G264" i="97"/>
  <c r="G263" i="97"/>
  <c r="G262" i="97"/>
  <c r="H258" i="97"/>
  <c r="G255" i="97"/>
  <c r="G254" i="97"/>
  <c r="G256" i="97" s="1"/>
  <c r="G251" i="97"/>
  <c r="G250" i="97"/>
  <c r="G252" i="97" s="1"/>
  <c r="H246" i="97"/>
  <c r="H242" i="97"/>
  <c r="G240" i="97"/>
  <c r="G239" i="97"/>
  <c r="G238" i="97"/>
  <c r="H234" i="97"/>
  <c r="H230" i="97"/>
  <c r="G228" i="97"/>
  <c r="G227" i="97"/>
  <c r="G226" i="97"/>
  <c r="G223" i="97"/>
  <c r="G222" i="97"/>
  <c r="G224" i="97" s="1"/>
  <c r="G219" i="97"/>
  <c r="G218" i="97"/>
  <c r="G220" i="97" s="1"/>
  <c r="G215" i="97"/>
  <c r="G214" i="97"/>
  <c r="G216" i="97" s="1"/>
  <c r="G212" i="97"/>
  <c r="G211" i="97"/>
  <c r="G210" i="97"/>
  <c r="H202" i="97"/>
  <c r="G199" i="97"/>
  <c r="G198" i="97"/>
  <c r="G200" i="97" s="1"/>
  <c r="G196" i="97"/>
  <c r="G195" i="97"/>
  <c r="G194" i="97"/>
  <c r="G191" i="97"/>
  <c r="G190" i="97"/>
  <c r="G192" i="97" s="1"/>
  <c r="H186" i="97"/>
  <c r="G183" i="97"/>
  <c r="G182" i="97"/>
  <c r="G184" i="97" s="1"/>
  <c r="H178" i="97"/>
  <c r="G175" i="97"/>
  <c r="G174" i="97"/>
  <c r="G176" i="97" s="1"/>
  <c r="H170" i="97"/>
  <c r="H166" i="97"/>
  <c r="G163" i="97"/>
  <c r="G162" i="97"/>
  <c r="G164" i="97" s="1"/>
  <c r="G159" i="97"/>
  <c r="G158" i="97"/>
  <c r="G160" i="97" s="1"/>
  <c r="H154" i="97"/>
  <c r="H150" i="97"/>
  <c r="G148" i="97"/>
  <c r="G147" i="97"/>
  <c r="G146" i="97"/>
  <c r="G144" i="97"/>
  <c r="H142" i="97"/>
  <c r="G140" i="97"/>
  <c r="G139" i="97"/>
  <c r="G138" i="97"/>
  <c r="G135" i="97"/>
  <c r="G134" i="97"/>
  <c r="G136" i="97" s="1"/>
  <c r="G132" i="97"/>
  <c r="H130" i="97"/>
  <c r="G128" i="97"/>
  <c r="G127" i="97"/>
  <c r="G126" i="97"/>
  <c r="H122" i="97"/>
  <c r="G120" i="97"/>
  <c r="G119" i="97"/>
  <c r="G118" i="97"/>
  <c r="G116" i="97"/>
  <c r="H114" i="97"/>
  <c r="H110" i="97"/>
  <c r="H106" i="97"/>
  <c r="H102" i="97"/>
  <c r="G100" i="97"/>
  <c r="G99" i="97"/>
  <c r="G98" i="97"/>
  <c r="G95" i="97"/>
  <c r="G94" i="97"/>
  <c r="G96" i="97" s="1"/>
  <c r="G91" i="97"/>
  <c r="G90" i="97"/>
  <c r="G92" i="97" s="1"/>
  <c r="G87" i="97"/>
  <c r="G86" i="97"/>
  <c r="G88" i="97" s="1"/>
  <c r="G84" i="97"/>
  <c r="G83" i="97"/>
  <c r="G82" i="97"/>
  <c r="G79" i="97"/>
  <c r="G78" i="97"/>
  <c r="G80" i="97" s="1"/>
  <c r="H74" i="97"/>
  <c r="G71" i="97"/>
  <c r="G70" i="97"/>
  <c r="G72" i="97" s="1"/>
  <c r="G67" i="97"/>
  <c r="G66" i="97"/>
  <c r="G68" i="97" s="1"/>
  <c r="H62" i="97"/>
  <c r="G60" i="97"/>
  <c r="G59" i="97"/>
  <c r="H58" i="97"/>
  <c r="H389" i="97" s="1"/>
  <c r="G56" i="97"/>
  <c r="G55" i="97"/>
  <c r="G54" i="97"/>
  <c r="G51" i="97"/>
  <c r="G50" i="97"/>
  <c r="G52" i="97" s="1"/>
  <c r="G48" i="97"/>
  <c r="G47" i="97"/>
  <c r="G46" i="97"/>
  <c r="G43" i="97"/>
  <c r="G42" i="97"/>
  <c r="G44" i="97" s="1"/>
  <c r="G40" i="97"/>
  <c r="G39" i="97"/>
  <c r="G38" i="97"/>
  <c r="G35" i="97"/>
  <c r="G34" i="97"/>
  <c r="G36" i="97" s="1"/>
  <c r="G32" i="97"/>
  <c r="G31" i="97"/>
  <c r="G30" i="97"/>
  <c r="G27" i="97"/>
  <c r="G26" i="97"/>
  <c r="G28" i="97" s="1"/>
  <c r="G24" i="97"/>
  <c r="G23" i="97"/>
  <c r="G22" i="97"/>
  <c r="H21" i="97"/>
  <c r="D16" i="97"/>
  <c r="G389" i="97" l="1"/>
  <c r="D15" i="97" s="1"/>
  <c r="H17" i="97" l="1"/>
  <c r="H13" i="97"/>
  <c r="D16" i="96" l="1"/>
  <c r="D13" i="96"/>
  <c r="G23" i="96"/>
  <c r="G22" i="96"/>
  <c r="G24" i="96" s="1"/>
  <c r="H69" i="96"/>
  <c r="H68" i="96"/>
  <c r="H66" i="96"/>
  <c r="D17" i="96" s="1"/>
  <c r="H64" i="96"/>
  <c r="H62" i="96"/>
  <c r="H61" i="96"/>
  <c r="H60" i="96"/>
  <c r="H59" i="96"/>
  <c r="H58" i="96"/>
  <c r="H46" i="96"/>
  <c r="G37" i="87"/>
  <c r="G36" i="87"/>
  <c r="G38" i="87" s="1"/>
  <c r="D16" i="89"/>
  <c r="D13" i="77"/>
  <c r="D16" i="76"/>
  <c r="D16" i="75"/>
  <c r="H58" i="71"/>
  <c r="H59" i="71"/>
  <c r="H60" i="71"/>
  <c r="H61" i="71"/>
  <c r="D16" i="71"/>
  <c r="D13" i="71"/>
  <c r="D16" i="66"/>
  <c r="D13" i="66"/>
  <c r="H60" i="65"/>
  <c r="H70" i="96" l="1"/>
  <c r="G46" i="96"/>
  <c r="D15" i="96" s="1"/>
  <c r="H13" i="96" s="1"/>
  <c r="D16" i="95"/>
  <c r="H64" i="95"/>
  <c r="D16" i="92"/>
  <c r="D16" i="93"/>
  <c r="D16" i="94"/>
  <c r="H62" i="95"/>
  <c r="H63" i="94"/>
  <c r="H64" i="93"/>
  <c r="H64" i="92"/>
  <c r="H69" i="95"/>
  <c r="H68" i="95"/>
  <c r="H66" i="95"/>
  <c r="D17" i="95" s="1"/>
  <c r="H61" i="95"/>
  <c r="H60" i="95"/>
  <c r="H59" i="95"/>
  <c r="H58" i="95"/>
  <c r="H46" i="95"/>
  <c r="H58" i="94"/>
  <c r="G27" i="94"/>
  <c r="G26" i="94"/>
  <c r="H58" i="93"/>
  <c r="H22" i="94"/>
  <c r="H46" i="94" s="1"/>
  <c r="H69" i="94"/>
  <c r="H68" i="94"/>
  <c r="H62" i="94"/>
  <c r="D17" i="94" s="1"/>
  <c r="H61" i="94"/>
  <c r="H60" i="94"/>
  <c r="H59" i="94"/>
  <c r="H69" i="93"/>
  <c r="H68" i="93"/>
  <c r="H62" i="93"/>
  <c r="D17" i="93" s="1"/>
  <c r="H61" i="93"/>
  <c r="H60" i="93"/>
  <c r="H59" i="93"/>
  <c r="H46" i="93"/>
  <c r="G46" i="93"/>
  <c r="D17" i="92"/>
  <c r="H62" i="92"/>
  <c r="H58" i="92"/>
  <c r="G23" i="92"/>
  <c r="G22" i="92"/>
  <c r="G24" i="92" s="1"/>
  <c r="G46" i="92" s="1"/>
  <c r="H46" i="92"/>
  <c r="H69" i="92"/>
  <c r="H68" i="92"/>
  <c r="H61" i="92"/>
  <c r="H60" i="92"/>
  <c r="H59" i="92"/>
  <c r="G30" i="91"/>
  <c r="G31" i="91"/>
  <c r="G32" i="91"/>
  <c r="H26" i="91"/>
  <c r="H22" i="89"/>
  <c r="H65" i="90"/>
  <c r="H22" i="91"/>
  <c r="H62" i="90"/>
  <c r="H22" i="90"/>
  <c r="G31" i="90"/>
  <c r="G30" i="90"/>
  <c r="G32" i="90" s="1"/>
  <c r="G27" i="90"/>
  <c r="G26" i="90"/>
  <c r="G28" i="90" s="1"/>
  <c r="H69" i="91"/>
  <c r="H68" i="91"/>
  <c r="H67" i="91"/>
  <c r="H62" i="91"/>
  <c r="H61" i="91"/>
  <c r="H60" i="91"/>
  <c r="H59" i="91"/>
  <c r="H69" i="90"/>
  <c r="H68" i="90"/>
  <c r="H67" i="90"/>
  <c r="H66" i="90"/>
  <c r="H61" i="90"/>
  <c r="H60" i="90"/>
  <c r="H59" i="90"/>
  <c r="H69" i="89"/>
  <c r="H68" i="89"/>
  <c r="H67" i="89"/>
  <c r="H66" i="89"/>
  <c r="H65" i="89"/>
  <c r="H62" i="89"/>
  <c r="H61" i="89"/>
  <c r="H60" i="89"/>
  <c r="H59" i="89"/>
  <c r="H46" i="89"/>
  <c r="G46" i="89"/>
  <c r="H69" i="88"/>
  <c r="H68" i="88"/>
  <c r="H67" i="88"/>
  <c r="H66" i="88"/>
  <c r="H65" i="88"/>
  <c r="H63" i="88"/>
  <c r="H62" i="88"/>
  <c r="H61" i="88"/>
  <c r="H60" i="88"/>
  <c r="H59" i="88"/>
  <c r="H46" i="88"/>
  <c r="G46" i="88"/>
  <c r="H69" i="87"/>
  <c r="H68" i="87"/>
  <c r="H67" i="87"/>
  <c r="H66" i="87"/>
  <c r="H65" i="87"/>
  <c r="H63" i="87"/>
  <c r="H62" i="87"/>
  <c r="H61" i="87"/>
  <c r="H60" i="87"/>
  <c r="H59" i="87"/>
  <c r="H46" i="87"/>
  <c r="G34" i="87"/>
  <c r="G33" i="87"/>
  <c r="G32" i="87"/>
  <c r="H28" i="87"/>
  <c r="H25" i="87"/>
  <c r="G24" i="87"/>
  <c r="G46" i="87" s="1"/>
  <c r="G23" i="87"/>
  <c r="G22" i="87"/>
  <c r="H63" i="86"/>
  <c r="G41" i="86"/>
  <c r="G40" i="86"/>
  <c r="G42" i="86" s="1"/>
  <c r="H36" i="86"/>
  <c r="G33" i="86"/>
  <c r="G32" i="86"/>
  <c r="G34" i="86" s="1"/>
  <c r="H69" i="86"/>
  <c r="H68" i="86"/>
  <c r="H67" i="86"/>
  <c r="H66" i="86"/>
  <c r="H65" i="86"/>
  <c r="H62" i="86"/>
  <c r="H61" i="86"/>
  <c r="H60" i="86"/>
  <c r="H59" i="86"/>
  <c r="H28" i="86"/>
  <c r="H46" i="86" s="1"/>
  <c r="H25" i="86"/>
  <c r="G23" i="86"/>
  <c r="G22" i="86"/>
  <c r="G24" i="86" s="1"/>
  <c r="D16" i="85"/>
  <c r="G29" i="85"/>
  <c r="G28" i="85"/>
  <c r="G30" i="85" s="1"/>
  <c r="H25" i="85"/>
  <c r="H46" i="85" s="1"/>
  <c r="G23" i="85"/>
  <c r="G22" i="85"/>
  <c r="G24" i="85" s="1"/>
  <c r="H69" i="85"/>
  <c r="H68" i="85"/>
  <c r="H67" i="85"/>
  <c r="H66" i="85"/>
  <c r="H65" i="85"/>
  <c r="H64" i="85"/>
  <c r="H63" i="85"/>
  <c r="H62" i="85"/>
  <c r="H61" i="85"/>
  <c r="H60" i="85"/>
  <c r="H59" i="85"/>
  <c r="H58" i="85"/>
  <c r="G23" i="84"/>
  <c r="G22" i="84"/>
  <c r="G24" i="84" s="1"/>
  <c r="H69" i="84"/>
  <c r="H68" i="84"/>
  <c r="H67" i="84"/>
  <c r="H66" i="84"/>
  <c r="H65" i="84"/>
  <c r="H64" i="84"/>
  <c r="H63" i="84"/>
  <c r="H62" i="84"/>
  <c r="H61" i="84"/>
  <c r="H60" i="84"/>
  <c r="D16" i="84" s="1"/>
  <c r="H59" i="84"/>
  <c r="H58" i="84"/>
  <c r="H46" i="84"/>
  <c r="H69" i="83"/>
  <c r="H68" i="83"/>
  <c r="H67" i="83"/>
  <c r="H66" i="83"/>
  <c r="H65" i="83"/>
  <c r="H64" i="83"/>
  <c r="H63" i="83"/>
  <c r="H62" i="83"/>
  <c r="H61" i="83"/>
  <c r="H60" i="83"/>
  <c r="H59" i="83"/>
  <c r="H58" i="83"/>
  <c r="H46" i="83"/>
  <c r="G46" i="83"/>
  <c r="H25" i="82"/>
  <c r="H46" i="82" s="1"/>
  <c r="H64" i="82"/>
  <c r="H69" i="82"/>
  <c r="H68" i="82"/>
  <c r="H67" i="82"/>
  <c r="H66" i="82"/>
  <c r="H65" i="82"/>
  <c r="H63" i="82"/>
  <c r="H62" i="82"/>
  <c r="H61" i="82"/>
  <c r="H60" i="82"/>
  <c r="H59" i="82"/>
  <c r="H58" i="82"/>
  <c r="G23" i="82"/>
  <c r="G22" i="82"/>
  <c r="G24" i="82" s="1"/>
  <c r="D16" i="81"/>
  <c r="G22" i="81"/>
  <c r="G24" i="81" s="1"/>
  <c r="H63" i="81"/>
  <c r="G23" i="81"/>
  <c r="H69" i="81"/>
  <c r="H68" i="81"/>
  <c r="H67" i="81"/>
  <c r="H66" i="81"/>
  <c r="H65" i="81"/>
  <c r="H62" i="81"/>
  <c r="H61" i="81"/>
  <c r="H60" i="81"/>
  <c r="H59" i="81"/>
  <c r="H58" i="81"/>
  <c r="H46" i="81"/>
  <c r="H63" i="79"/>
  <c r="D16" i="78"/>
  <c r="H63" i="78"/>
  <c r="H22" i="80"/>
  <c r="H46" i="80" s="1"/>
  <c r="H69" i="80"/>
  <c r="H68" i="80"/>
  <c r="H67" i="80"/>
  <c r="H66" i="80"/>
  <c r="H65" i="80"/>
  <c r="H62" i="80"/>
  <c r="H61" i="80"/>
  <c r="H60" i="80"/>
  <c r="H59" i="80"/>
  <c r="H58" i="80"/>
  <c r="H69" i="79"/>
  <c r="H68" i="79"/>
  <c r="H67" i="79"/>
  <c r="H66" i="79"/>
  <c r="H65" i="79"/>
  <c r="H62" i="79"/>
  <c r="H61" i="79"/>
  <c r="H60" i="79"/>
  <c r="H59" i="79"/>
  <c r="H58" i="79"/>
  <c r="H46" i="79"/>
  <c r="H59" i="77"/>
  <c r="H59" i="78"/>
  <c r="G23" i="78"/>
  <c r="G22" i="78"/>
  <c r="G24" i="78" s="1"/>
  <c r="H69" i="78"/>
  <c r="H68" i="78"/>
  <c r="H67" i="78"/>
  <c r="H66" i="78"/>
  <c r="H65" i="78"/>
  <c r="H62" i="78"/>
  <c r="H61" i="78"/>
  <c r="H60" i="78"/>
  <c r="H58" i="78"/>
  <c r="H46" i="78"/>
  <c r="G35" i="77"/>
  <c r="G34" i="77"/>
  <c r="G36" i="77" s="1"/>
  <c r="G31" i="77"/>
  <c r="G30" i="77"/>
  <c r="G32" i="77" s="1"/>
  <c r="H61" i="77"/>
  <c r="H62" i="77"/>
  <c r="H60" i="77"/>
  <c r="G27" i="77"/>
  <c r="G26" i="77"/>
  <c r="G28" i="77" s="1"/>
  <c r="H69" i="77"/>
  <c r="H68" i="77"/>
  <c r="H67" i="77"/>
  <c r="H66" i="77"/>
  <c r="H65" i="77"/>
  <c r="H58" i="77"/>
  <c r="H22" i="77"/>
  <c r="G34" i="76"/>
  <c r="G36" i="76" s="1"/>
  <c r="G35" i="76"/>
  <c r="G30" i="76"/>
  <c r="G32" i="76" s="1"/>
  <c r="G31" i="76"/>
  <c r="H60" i="76"/>
  <c r="H61" i="76"/>
  <c r="H26" i="76"/>
  <c r="H22" i="76"/>
  <c r="H69" i="76"/>
  <c r="H68" i="76"/>
  <c r="H67" i="76"/>
  <c r="H66" i="76"/>
  <c r="H65" i="76"/>
  <c r="H59" i="76"/>
  <c r="H58" i="76"/>
  <c r="H60" i="75"/>
  <c r="H22" i="75"/>
  <c r="H46" i="75" s="1"/>
  <c r="G46" i="75"/>
  <c r="F59" i="75"/>
  <c r="H59" i="75" s="1"/>
  <c r="D16" i="74"/>
  <c r="H69" i="75"/>
  <c r="H68" i="75"/>
  <c r="H67" i="75"/>
  <c r="H66" i="75"/>
  <c r="H65" i="75"/>
  <c r="H63" i="75"/>
  <c r="H62" i="75"/>
  <c r="H61" i="75"/>
  <c r="H58" i="75"/>
  <c r="G34" i="74"/>
  <c r="G36" i="74" s="1"/>
  <c r="G35" i="74"/>
  <c r="H30" i="74"/>
  <c r="H46" i="74" s="1"/>
  <c r="H26" i="74"/>
  <c r="G23" i="74"/>
  <c r="G22" i="74"/>
  <c r="G24" i="74" s="1"/>
  <c r="H69" i="74"/>
  <c r="H68" i="74"/>
  <c r="H67" i="74"/>
  <c r="H66" i="74"/>
  <c r="H65" i="74"/>
  <c r="H63" i="74"/>
  <c r="H62" i="74"/>
  <c r="H61" i="74"/>
  <c r="H60" i="74"/>
  <c r="H59" i="74"/>
  <c r="H58" i="74"/>
  <c r="G39" i="72"/>
  <c r="G38" i="72"/>
  <c r="G40" i="72" s="1"/>
  <c r="G35" i="72"/>
  <c r="G34" i="72"/>
  <c r="G36" i="72" s="1"/>
  <c r="G31" i="72"/>
  <c r="G30" i="72"/>
  <c r="G32" i="72" s="1"/>
  <c r="G27" i="72"/>
  <c r="G26" i="72"/>
  <c r="G28" i="72" s="1"/>
  <c r="H62" i="72"/>
  <c r="D16" i="72" s="1"/>
  <c r="H60" i="72"/>
  <c r="H69" i="72"/>
  <c r="H68" i="72"/>
  <c r="H67" i="72"/>
  <c r="H66" i="72"/>
  <c r="H65" i="72"/>
  <c r="H64" i="72"/>
  <c r="H63" i="72"/>
  <c r="H61" i="72"/>
  <c r="H59" i="72"/>
  <c r="H58" i="72"/>
  <c r="H46" i="72"/>
  <c r="G22" i="70"/>
  <c r="G23" i="70"/>
  <c r="G24" i="70"/>
  <c r="G26" i="70"/>
  <c r="G28" i="70" s="1"/>
  <c r="G27" i="70"/>
  <c r="H30" i="70"/>
  <c r="G70" i="71"/>
  <c r="H69" i="71"/>
  <c r="H68" i="71"/>
  <c r="H67" i="71"/>
  <c r="H66" i="71"/>
  <c r="H65" i="71"/>
  <c r="H64" i="71"/>
  <c r="H63" i="71"/>
  <c r="H70" i="71"/>
  <c r="H46" i="71"/>
  <c r="G46" i="71"/>
  <c r="G70" i="70"/>
  <c r="H60" i="70"/>
  <c r="H59" i="70"/>
  <c r="H58" i="70"/>
  <c r="H69" i="70"/>
  <c r="H68" i="70"/>
  <c r="H67" i="70"/>
  <c r="H66" i="70"/>
  <c r="H65" i="70"/>
  <c r="H64" i="70"/>
  <c r="H63" i="70"/>
  <c r="H61" i="70"/>
  <c r="B61" i="69"/>
  <c r="H22" i="69"/>
  <c r="H46" i="69" s="1"/>
  <c r="G27" i="69"/>
  <c r="G26" i="69"/>
  <c r="G28" i="69" s="1"/>
  <c r="H69" i="69"/>
  <c r="H68" i="69"/>
  <c r="H67" i="69"/>
  <c r="H66" i="69"/>
  <c r="H65" i="69"/>
  <c r="H64" i="69"/>
  <c r="H63" i="69"/>
  <c r="H61" i="69"/>
  <c r="H60" i="69"/>
  <c r="H59" i="69"/>
  <c r="H58" i="69"/>
  <c r="G44" i="68"/>
  <c r="G43" i="68"/>
  <c r="G42" i="68"/>
  <c r="H61" i="68"/>
  <c r="H38" i="68"/>
  <c r="H30" i="68"/>
  <c r="H69" i="68"/>
  <c r="H68" i="68"/>
  <c r="H67" i="68"/>
  <c r="H66" i="68"/>
  <c r="H65" i="68"/>
  <c r="H64" i="68"/>
  <c r="H63" i="68"/>
  <c r="H60" i="68"/>
  <c r="H59" i="68"/>
  <c r="H58" i="68"/>
  <c r="G35" i="68"/>
  <c r="G34" i="68"/>
  <c r="H26" i="68"/>
  <c r="G23" i="68"/>
  <c r="G22" i="68"/>
  <c r="G24" i="68" s="1"/>
  <c r="G34" i="67"/>
  <c r="G36" i="67" s="1"/>
  <c r="G35" i="67"/>
  <c r="H30" i="67"/>
  <c r="H26" i="67"/>
  <c r="G23" i="67"/>
  <c r="G22" i="67"/>
  <c r="G24" i="67" s="1"/>
  <c r="H61" i="66"/>
  <c r="G40" i="66"/>
  <c r="H69" i="67"/>
  <c r="H68" i="67"/>
  <c r="H67" i="67"/>
  <c r="H66" i="67"/>
  <c r="H65" i="67"/>
  <c r="H64" i="67"/>
  <c r="H63" i="67"/>
  <c r="H60" i="67"/>
  <c r="H59" i="67"/>
  <c r="H58" i="67"/>
  <c r="D16" i="67" s="1"/>
  <c r="H60" i="66"/>
  <c r="G28" i="66"/>
  <c r="G34" i="66"/>
  <c r="G36" i="66"/>
  <c r="G35" i="66"/>
  <c r="H63" i="66"/>
  <c r="G23" i="66"/>
  <c r="H69" i="66"/>
  <c r="H68" i="66"/>
  <c r="H67" i="66"/>
  <c r="H66" i="66"/>
  <c r="H65" i="66"/>
  <c r="H64" i="66"/>
  <c r="H38" i="66"/>
  <c r="H59" i="66"/>
  <c r="H58" i="66"/>
  <c r="G31" i="66"/>
  <c r="G30" i="66"/>
  <c r="H26" i="66"/>
  <c r="G22" i="66"/>
  <c r="G24" i="66" s="1"/>
  <c r="H34" i="65"/>
  <c r="D16" i="65"/>
  <c r="G32" i="65"/>
  <c r="G31" i="65"/>
  <c r="G28" i="65"/>
  <c r="G30" i="65"/>
  <c r="H61" i="65"/>
  <c r="H59" i="65"/>
  <c r="H26" i="65"/>
  <c r="H17" i="96" l="1"/>
  <c r="H70" i="95"/>
  <c r="G46" i="95"/>
  <c r="G28" i="94"/>
  <c r="G46" i="94" s="1"/>
  <c r="H70" i="94"/>
  <c r="H70" i="93"/>
  <c r="H70" i="92"/>
  <c r="H46" i="91"/>
  <c r="G46" i="91"/>
  <c r="H70" i="91"/>
  <c r="D16" i="91"/>
  <c r="H70" i="90"/>
  <c r="G46" i="90"/>
  <c r="D16" i="90"/>
  <c r="H46" i="90"/>
  <c r="H70" i="89"/>
  <c r="H70" i="88"/>
  <c r="D16" i="88"/>
  <c r="H70" i="87"/>
  <c r="D16" i="87"/>
  <c r="D16" i="86"/>
  <c r="H70" i="86"/>
  <c r="G46" i="86"/>
  <c r="G46" i="85"/>
  <c r="H70" i="85"/>
  <c r="G46" i="84"/>
  <c r="H70" i="84"/>
  <c r="H70" i="83"/>
  <c r="D16" i="83"/>
  <c r="D16" i="82"/>
  <c r="H70" i="82"/>
  <c r="G46" i="82"/>
  <c r="H70" i="81"/>
  <c r="G46" i="81"/>
  <c r="D16" i="79"/>
  <c r="D16" i="80"/>
  <c r="H70" i="79"/>
  <c r="H70" i="80"/>
  <c r="G46" i="80"/>
  <c r="G46" i="79"/>
  <c r="H70" i="78"/>
  <c r="G46" i="78"/>
  <c r="D16" i="77"/>
  <c r="G46" i="77"/>
  <c r="H70" i="77"/>
  <c r="H46" i="77"/>
  <c r="G46" i="76"/>
  <c r="H46" i="76"/>
  <c r="H70" i="76"/>
  <c r="H70" i="75"/>
  <c r="H70" i="74"/>
  <c r="G46" i="74"/>
  <c r="G46" i="72"/>
  <c r="H70" i="72"/>
  <c r="H70" i="70"/>
  <c r="D16" i="70"/>
  <c r="H46" i="70"/>
  <c r="G46" i="70"/>
  <c r="G46" i="69"/>
  <c r="D16" i="69"/>
  <c r="H70" i="69"/>
  <c r="D16" i="68"/>
  <c r="H46" i="68"/>
  <c r="H70" i="68"/>
  <c r="G36" i="68"/>
  <c r="G46" i="68" s="1"/>
  <c r="H46" i="67"/>
  <c r="G46" i="67"/>
  <c r="H70" i="67"/>
  <c r="H70" i="66"/>
  <c r="H46" i="66"/>
  <c r="G32" i="66"/>
  <c r="G46" i="66" s="1"/>
  <c r="D13" i="65"/>
  <c r="H22" i="65"/>
  <c r="H69" i="65"/>
  <c r="H68" i="65"/>
  <c r="H67" i="65"/>
  <c r="H66" i="65"/>
  <c r="H65" i="65"/>
  <c r="H64" i="65"/>
  <c r="H63" i="65"/>
  <c r="H58" i="65"/>
  <c r="D13" i="64"/>
  <c r="D16" i="63"/>
  <c r="G34" i="64"/>
  <c r="D15" i="66" l="1"/>
  <c r="H17" i="66" s="1"/>
  <c r="H46" i="65"/>
  <c r="H70" i="65"/>
  <c r="G46" i="65"/>
  <c r="H59" i="64"/>
  <c r="G36" i="64"/>
  <c r="G35" i="64"/>
  <c r="G23" i="64"/>
  <c r="G22" i="64"/>
  <c r="G24" i="64" s="1"/>
  <c r="H42" i="64"/>
  <c r="H38" i="64"/>
  <c r="H69" i="64"/>
  <c r="H68" i="64"/>
  <c r="H67" i="64"/>
  <c r="H66" i="64"/>
  <c r="H65" i="64"/>
  <c r="H64" i="64"/>
  <c r="H63" i="64"/>
  <c r="H62" i="64"/>
  <c r="H60" i="64"/>
  <c r="H58" i="64"/>
  <c r="G31" i="64"/>
  <c r="G30" i="64"/>
  <c r="G32" i="64" s="1"/>
  <c r="G27" i="64"/>
  <c r="G26" i="64"/>
  <c r="G28" i="64" s="1"/>
  <c r="D13" i="63"/>
  <c r="G42" i="63"/>
  <c r="G44" i="63" s="1"/>
  <c r="H58" i="63"/>
  <c r="G43" i="63"/>
  <c r="G39" i="63"/>
  <c r="G38" i="63"/>
  <c r="G40" i="63" s="1"/>
  <c r="H34" i="63"/>
  <c r="G31" i="63"/>
  <c r="G30" i="63"/>
  <c r="G32" i="63" s="1"/>
  <c r="H22" i="63"/>
  <c r="H60" i="63"/>
  <c r="G26" i="63"/>
  <c r="G28" i="63" s="1"/>
  <c r="G27" i="63"/>
  <c r="H69" i="63"/>
  <c r="H68" i="63"/>
  <c r="H67" i="63"/>
  <c r="H66" i="63"/>
  <c r="H65" i="63"/>
  <c r="H64" i="63"/>
  <c r="H63" i="63"/>
  <c r="H62" i="63"/>
  <c r="H61" i="63"/>
  <c r="H59" i="63"/>
  <c r="H13" i="66" l="1"/>
  <c r="D13" i="67" s="1"/>
  <c r="D15" i="67" s="1"/>
  <c r="H13" i="67" s="1"/>
  <c r="D13" i="68" s="1"/>
  <c r="D15" i="68" s="1"/>
  <c r="D15" i="65"/>
  <c r="H17" i="65" s="1"/>
  <c r="D16" i="64"/>
  <c r="H70" i="64"/>
  <c r="H46" i="64"/>
  <c r="G46" i="64"/>
  <c r="H46" i="63"/>
  <c r="H70" i="63"/>
  <c r="H17" i="60"/>
  <c r="D17" i="60"/>
  <c r="D16" i="60"/>
  <c r="D13" i="61"/>
  <c r="D15" i="60"/>
  <c r="H17" i="46"/>
  <c r="D16" i="46"/>
  <c r="D17" i="46"/>
  <c r="D13" i="60"/>
  <c r="H30" i="61"/>
  <c r="H46" i="61" s="1"/>
  <c r="G32" i="61"/>
  <c r="G31" i="61"/>
  <c r="G27" i="61"/>
  <c r="G26" i="61"/>
  <c r="G28" i="61" s="1"/>
  <c r="G23" i="61"/>
  <c r="G22" i="61"/>
  <c r="G24" i="61" s="1"/>
  <c r="H69" i="61"/>
  <c r="H68" i="61"/>
  <c r="H67" i="61"/>
  <c r="H66" i="61"/>
  <c r="H65" i="61"/>
  <c r="H64" i="61"/>
  <c r="H63" i="61"/>
  <c r="H62" i="61"/>
  <c r="H61" i="61"/>
  <c r="H59" i="61"/>
  <c r="H58" i="61"/>
  <c r="H69" i="60"/>
  <c r="H68" i="60"/>
  <c r="H67" i="60"/>
  <c r="H66" i="60"/>
  <c r="H65" i="60"/>
  <c r="H64" i="60"/>
  <c r="H63" i="60"/>
  <c r="H62" i="60"/>
  <c r="H61" i="60"/>
  <c r="H60" i="60"/>
  <c r="H59" i="60"/>
  <c r="H58" i="60"/>
  <c r="H46" i="60"/>
  <c r="G27" i="60"/>
  <c r="G26" i="60"/>
  <c r="G28" i="60" s="1"/>
  <c r="G23" i="60"/>
  <c r="G22" i="60"/>
  <c r="G24" i="60" s="1"/>
  <c r="G39" i="46"/>
  <c r="G38" i="46"/>
  <c r="G40" i="46" s="1"/>
  <c r="H69" i="46"/>
  <c r="H68" i="46"/>
  <c r="H67" i="46"/>
  <c r="H66" i="46"/>
  <c r="H65" i="46"/>
  <c r="H64" i="46"/>
  <c r="H13" i="68" l="1"/>
  <c r="D13" i="69" s="1"/>
  <c r="D15" i="69" s="1"/>
  <c r="H17" i="68"/>
  <c r="H17" i="67"/>
  <c r="H13" i="65"/>
  <c r="D15" i="64"/>
  <c r="H13" i="64" s="1"/>
  <c r="D16" i="61"/>
  <c r="D17" i="61"/>
  <c r="G46" i="60"/>
  <c r="H70" i="61"/>
  <c r="H70" i="60"/>
  <c r="G46" i="61"/>
  <c r="D15" i="61" s="1"/>
  <c r="G23" i="46"/>
  <c r="G35" i="46"/>
  <c r="G34" i="46"/>
  <c r="G36" i="46" s="1"/>
  <c r="G31" i="46"/>
  <c r="G30" i="46"/>
  <c r="G32" i="46" s="1"/>
  <c r="G27" i="46"/>
  <c r="G26" i="46"/>
  <c r="G28" i="46" s="1"/>
  <c r="H58" i="46"/>
  <c r="H59" i="46"/>
  <c r="H60" i="46"/>
  <c r="H61" i="46"/>
  <c r="H62" i="46"/>
  <c r="H63" i="46"/>
  <c r="H21" i="46"/>
  <c r="H46" i="46" s="1"/>
  <c r="G22" i="46"/>
  <c r="H17" i="69" l="1"/>
  <c r="H13" i="69"/>
  <c r="H17" i="64"/>
  <c r="H17" i="61"/>
  <c r="H13" i="61"/>
  <c r="H13" i="60"/>
  <c r="G24" i="46"/>
  <c r="G46" i="46"/>
  <c r="H70" i="46"/>
  <c r="D13" i="70" l="1"/>
  <c r="D15" i="70" s="1"/>
  <c r="D15" i="71"/>
  <c r="D15" i="46"/>
  <c r="H13" i="71" l="1"/>
  <c r="D13" i="72" s="1"/>
  <c r="D15" i="72" s="1"/>
  <c r="H17" i="71"/>
  <c r="H13" i="70"/>
  <c r="H17" i="70"/>
  <c r="H13" i="46"/>
  <c r="G46" i="63"/>
  <c r="D15" i="63" s="1"/>
  <c r="H13" i="72" l="1"/>
  <c r="D13" i="74" s="1"/>
  <c r="D15" i="74" s="1"/>
  <c r="H17" i="72"/>
  <c r="H17" i="63"/>
  <c r="H13" i="63"/>
  <c r="H13" i="74" l="1"/>
  <c r="D13" i="75" s="1"/>
  <c r="D15" i="75" s="1"/>
  <c r="H17" i="74"/>
  <c r="H13" i="75" l="1"/>
  <c r="H17" i="75"/>
  <c r="D15" i="77" l="1"/>
  <c r="D13" i="76"/>
  <c r="D15" i="76" s="1"/>
  <c r="H13" i="76" l="1"/>
  <c r="H17" i="76"/>
  <c r="H17" i="77"/>
  <c r="H13" i="77"/>
  <c r="D13" i="78" s="1"/>
  <c r="D15" i="78" s="1"/>
  <c r="H17" i="78" l="1"/>
  <c r="H13" i="78"/>
  <c r="D13" i="79" s="1"/>
  <c r="D15" i="79" s="1"/>
  <c r="H17" i="79" l="1"/>
  <c r="H13" i="79"/>
  <c r="D13" i="80" s="1"/>
  <c r="D15" i="80" s="1"/>
  <c r="H13" i="80" l="1"/>
  <c r="D13" i="81" s="1"/>
  <c r="D15" i="81" s="1"/>
  <c r="H17" i="80"/>
  <c r="H17" i="81" l="1"/>
  <c r="H13" i="81"/>
  <c r="D13" i="82" s="1"/>
  <c r="D15" i="82" s="1"/>
  <c r="H17" i="82" l="1"/>
  <c r="H13" i="82"/>
  <c r="D13" i="84" l="1"/>
  <c r="D15" i="84" s="1"/>
  <c r="D13" i="83"/>
  <c r="D15" i="83" s="1"/>
  <c r="H13" i="83" l="1"/>
  <c r="H17" i="83"/>
  <c r="H13" i="84"/>
  <c r="D13" i="85" s="1"/>
  <c r="D15" i="85" s="1"/>
  <c r="H17" i="84"/>
  <c r="H13" i="85" l="1"/>
  <c r="D13" i="86" s="1"/>
  <c r="D15" i="86" s="1"/>
  <c r="H17" i="85"/>
  <c r="H13" i="86" l="1"/>
  <c r="D13" i="87" s="1"/>
  <c r="D15" i="87" s="1"/>
  <c r="H17" i="86"/>
  <c r="H13" i="87" l="1"/>
  <c r="D13" i="88" s="1"/>
  <c r="D15" i="88" s="1"/>
  <c r="H17" i="87"/>
  <c r="H13" i="88" l="1"/>
  <c r="D13" i="89" s="1"/>
  <c r="D15" i="89" s="1"/>
  <c r="H17" i="88"/>
  <c r="H13" i="89" l="1"/>
  <c r="D13" i="90" s="1"/>
  <c r="D15" i="90" s="1"/>
  <c r="H17" i="89"/>
  <c r="H13" i="90" l="1"/>
  <c r="D13" i="91" s="1"/>
  <c r="D15" i="91" s="1"/>
  <c r="H17" i="90"/>
  <c r="H13" i="91" l="1"/>
  <c r="D13" i="92" s="1"/>
  <c r="D15" i="92" s="1"/>
  <c r="H17" i="91"/>
  <c r="H13" i="92" l="1"/>
  <c r="H17" i="92"/>
  <c r="D13" i="94" l="1"/>
  <c r="D15" i="94" s="1"/>
  <c r="D13" i="93"/>
  <c r="D15" i="93" s="1"/>
  <c r="H13" i="93" l="1"/>
  <c r="H17" i="93"/>
  <c r="H13" i="94"/>
  <c r="D13" i="95" s="1"/>
  <c r="D15" i="95" s="1"/>
  <c r="H17" i="94"/>
  <c r="H17" i="95" l="1"/>
  <c r="H13" i="9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<sst xmlns="http://schemas.openxmlformats.org/spreadsheetml/2006/main" count="3849" uniqueCount="160">
  <si>
    <t>SUMMARY OF ALL ACTIVITIES</t>
  </si>
  <si>
    <t>Trade Date</t>
  </si>
  <si>
    <t>Type</t>
  </si>
  <si>
    <t>Description</t>
  </si>
  <si>
    <t>Price</t>
  </si>
  <si>
    <t>Qnty</t>
  </si>
  <si>
    <t>Debit</t>
  </si>
  <si>
    <t>Credit</t>
  </si>
  <si>
    <t>Opening Balance</t>
  </si>
  <si>
    <t>Closing Balance</t>
  </si>
  <si>
    <t>Equity Summary</t>
  </si>
  <si>
    <t>Long Market Value of Securities</t>
  </si>
  <si>
    <t>Short Market Value of Securities</t>
  </si>
  <si>
    <t>Market Value</t>
  </si>
  <si>
    <t>PORTFOLIO SUMMARY</t>
  </si>
  <si>
    <t>Activity Total</t>
  </si>
  <si>
    <t xml:space="preserve"> </t>
  </si>
  <si>
    <t>Net cash Balance</t>
  </si>
  <si>
    <t xml:space="preserve">Account#  </t>
  </si>
  <si>
    <t>cshin</t>
  </si>
  <si>
    <t>bought</t>
  </si>
  <si>
    <t>comm</t>
  </si>
  <si>
    <t>fees</t>
  </si>
  <si>
    <t>trading commission incl fed taxes</t>
  </si>
  <si>
    <t>market fees incl. fed taxes</t>
  </si>
  <si>
    <t>CH888888881</t>
  </si>
  <si>
    <t>ACCOUNT STATEMENT  1</t>
  </si>
  <si>
    <t>TOTAL MARKET VALUE</t>
  </si>
  <si>
    <t>page 2 / 1-Aug-23</t>
  </si>
  <si>
    <t>Rheinmetall Group</t>
  </si>
  <si>
    <t>Barrick Gold $15.0 put Dec23</t>
  </si>
  <si>
    <t>Xylem Corp $90 put Jan24</t>
  </si>
  <si>
    <t>American Water W. $125 put Dec23</t>
  </si>
  <si>
    <t>Xylem $90 put Jan24</t>
  </si>
  <si>
    <t>Lockheed Martin Corp</t>
  </si>
  <si>
    <t>page 2 / 1-Sep-23</t>
  </si>
  <si>
    <t>ACCOUNT STATEMENT  2</t>
  </si>
  <si>
    <t>ACCOUNT STATEMENT  3</t>
  </si>
  <si>
    <t>cash in $100,000</t>
  </si>
  <si>
    <t>sold</t>
  </si>
  <si>
    <t>page 3 / 2-Oct-23</t>
  </si>
  <si>
    <t>ACCOUNT STATEMENT  4</t>
  </si>
  <si>
    <t>Palantir Technologies</t>
  </si>
  <si>
    <t>↑</t>
  </si>
  <si>
    <t>Bank of America Corp.</t>
  </si>
  <si>
    <t>page 3 / 10-Oct-23</t>
  </si>
  <si>
    <t>American Water Wks $125 call Jan24</t>
  </si>
  <si>
    <t>The Boeing Company</t>
  </si>
  <si>
    <t>M. Marietta Mtrls call $440 Nov23</t>
  </si>
  <si>
    <t>Nrthrp Grumman Cp. call $480 Nov23</t>
  </si>
  <si>
    <t>Lockheed Martin Corp call 440</t>
  </si>
  <si>
    <t>Lockheed Martin Corp call 440 Nov23</t>
  </si>
  <si>
    <t>page 3 / 11-Oct-23</t>
  </si>
  <si>
    <t>ACCOUNT STATEMENT  5</t>
  </si>
  <si>
    <t>ACCOUNT STATEMENT  6</t>
  </si>
  <si>
    <t>page 2 / 13-Oct-23</t>
  </si>
  <si>
    <t>JPMorgan Chase &amp; Co</t>
  </si>
  <si>
    <t>Lockheed Martin Cp call 440 Nov23</t>
  </si>
  <si>
    <t>ACCOUNT STATEMENT  7</t>
  </si>
  <si>
    <r>
      <t xml:space="preserve"> </t>
    </r>
    <r>
      <rPr>
        <b/>
        <sz val="10"/>
        <color rgb="FFFF0000"/>
        <rFont val="Calibri"/>
        <family val="2"/>
      </rPr>
      <t>↓</t>
    </r>
  </si>
  <si>
    <t xml:space="preserve">The </t>
  </si>
  <si>
    <t>ACCOUNT STATEMENT  8</t>
  </si>
  <si>
    <t>page 2 / 16-Nov-23</t>
  </si>
  <si>
    <t>cfees</t>
  </si>
  <si>
    <t>Macy's Inc</t>
  </si>
  <si>
    <t>CH88888888</t>
  </si>
  <si>
    <t>14 WALL STREET   ◦  10005 NEW York, NY   ◦   TEL: +1 212 755 785   ◦   WEB: WWW.AMPEX.US   ◦   E-MAIL: ACCOUNT@AMPEX.US</t>
  </si>
  <si>
    <t>↓</t>
  </si>
  <si>
    <t>ACCOUNT STATEMENT  9</t>
  </si>
  <si>
    <t>page 2 / 1-Nov-23</t>
  </si>
  <si>
    <t>The Walt Disney Corp</t>
  </si>
  <si>
    <t>page 2 / 9-Dec-23</t>
  </si>
  <si>
    <t>page 2 / 12-Jan-24</t>
  </si>
  <si>
    <t>Bitcoin Depot Inc</t>
  </si>
  <si>
    <t>Bicoin Depot Inc</t>
  </si>
  <si>
    <t>ACCOUNT STATEMENT  10</t>
  </si>
  <si>
    <t>ACCOUNT STATEMENT  11</t>
  </si>
  <si>
    <t>American Water Wks</t>
  </si>
  <si>
    <t>14 WALL STREET    ◦    10005 NEW York, NY   ◦    TEL: +1 212 755 785   ◦    WEB: WWW.AMPEX.US    ◦    E-MAIL: ACCOUNT@AMPEX.US</t>
  </si>
  <si>
    <t>page 2 /1-Feb-24</t>
  </si>
  <si>
    <t>page 2 /12-Feb-24</t>
  </si>
  <si>
    <t>ACCOUNT STATEMENT  12</t>
  </si>
  <si>
    <t>Lockheed MartinCorp</t>
  </si>
  <si>
    <t>ACCOUNT STATEMENT  13</t>
  </si>
  <si>
    <t>EUR/USD</t>
  </si>
  <si>
    <t>page 2 /01-Mar-24</t>
  </si>
  <si>
    <t>Vertiv Holdings Co</t>
  </si>
  <si>
    <t>Oracle Corp</t>
  </si>
  <si>
    <t>page 2 /12-Mar-24</t>
  </si>
  <si>
    <t>Lolckheed Martin Corp</t>
  </si>
  <si>
    <t>ACCOUNT STATEMENT  14</t>
  </si>
  <si>
    <t>page 2 /2-Apr-24</t>
  </si>
  <si>
    <t>ACCOUNT STATEMENT  15</t>
  </si>
  <si>
    <t>page 2 /2-May-24</t>
  </si>
  <si>
    <t>ACCOUNT STATEMENT  16</t>
  </si>
  <si>
    <t>Lockheed Martin Ltd.</t>
  </si>
  <si>
    <t>Waste Mgmt Inc 210 call 16/01</t>
  </si>
  <si>
    <t>ACCOUNT STATEMENT  17</t>
  </si>
  <si>
    <t>The Walt Disney Company</t>
  </si>
  <si>
    <t>Walt Disney Company</t>
  </si>
  <si>
    <t>page 2 /7-May-24</t>
  </si>
  <si>
    <t>Bedford Metals, Corp</t>
  </si>
  <si>
    <t>ACCOUNT STATEMENT  18</t>
  </si>
  <si>
    <t>page 2 /17-May-24</t>
  </si>
  <si>
    <t>page 2 /10-Jun-24</t>
  </si>
  <si>
    <t>ACCOUNT STATEMENT  20</t>
  </si>
  <si>
    <t>ACCOUNT STATEMENT  19</t>
  </si>
  <si>
    <t>page 2 /14-Jul-24</t>
  </si>
  <si>
    <t>page 2 /15-Aug-24</t>
  </si>
  <si>
    <t>NVIDIA Corporation</t>
  </si>
  <si>
    <t>ACCOUNT STATEMENT  21</t>
  </si>
  <si>
    <t>page 2 /2-Sep-24</t>
  </si>
  <si>
    <t>ACCOUNT STATEMENT  22</t>
  </si>
  <si>
    <t>Rheinmetall</t>
  </si>
  <si>
    <t>Best buy Co., LTD</t>
  </si>
  <si>
    <t>Best buy  Co., Ltd.</t>
  </si>
  <si>
    <t>page 2 /3-Oct-24</t>
  </si>
  <si>
    <t>ACCOUNT STATEMENT  23</t>
  </si>
  <si>
    <t>ACCOUNT STATEMENT  24</t>
  </si>
  <si>
    <t>page 2 /4-Nov-24</t>
  </si>
  <si>
    <t>Trump Media &amp; Technology Grp Corp</t>
  </si>
  <si>
    <t>ACCOUNT STATEMENT  25</t>
  </si>
  <si>
    <t>page 2 /6-Nov-24</t>
  </si>
  <si>
    <t>Tesla,inc.</t>
  </si>
  <si>
    <t>Palantir Technologies, Inc</t>
  </si>
  <si>
    <t>ACCOUNT STATEMENT  26</t>
  </si>
  <si>
    <t>page 2 /11-Nov-24</t>
  </si>
  <si>
    <t>Best Buy Co., Ltd.</t>
  </si>
  <si>
    <t>Rocket Lab</t>
  </si>
  <si>
    <t>Rocket Lab USA, Inc.</t>
  </si>
  <si>
    <t>page 2 /18-Nov-24</t>
  </si>
  <si>
    <t>ACCOUNT STATEMENT  27</t>
  </si>
  <si>
    <t>ACCOUNT STATEMENT  28</t>
  </si>
  <si>
    <t>page 2 /2-Dec-24</t>
  </si>
  <si>
    <t>page 2 /13-Dec-24</t>
  </si>
  <si>
    <t>ACCOUNT STATEMENT  29</t>
  </si>
  <si>
    <t>ACCOUNT STATEMENT  30</t>
  </si>
  <si>
    <t>page 2 /10-Jan-25</t>
  </si>
  <si>
    <t>ACCOUNT STATEMENT  31</t>
  </si>
  <si>
    <t>trading commission incl. fed taxes</t>
  </si>
  <si>
    <t>Tesla, Inc.</t>
  </si>
  <si>
    <t>page 2 /07-Mar-25</t>
  </si>
  <si>
    <t>14 WALL STREET    ◦    10005 NEW York, NY   ◦    WEB: WWW.AMPEX.US    ◦    E-MAIL: ACCOUNT@AMPEX.US</t>
  </si>
  <si>
    <t>ACCOUNT STATEMENT  32</t>
  </si>
  <si>
    <t>Palantir Technologies, Inc.</t>
  </si>
  <si>
    <t>Tesla, Inc. 200 put Sep/19/25</t>
  </si>
  <si>
    <t>page 2 /18-Mar-25</t>
  </si>
  <si>
    <t>page 2 /02-Apr-25</t>
  </si>
  <si>
    <t>page 2 /15-Apr-25</t>
  </si>
  <si>
    <t>Waste Mgmt Inc 210 call Jan/16/25</t>
  </si>
  <si>
    <t>ACCOUNT STATEMENT  33</t>
  </si>
  <si>
    <t>ACCOUNT STATEMENT  34</t>
  </si>
  <si>
    <t>Palantir Technologies Inc.</t>
  </si>
  <si>
    <t>Schrödinger, Inc.</t>
  </si>
  <si>
    <t>ACCOUNT STATEMENT  35</t>
  </si>
  <si>
    <t>page 2 /7-May-25</t>
  </si>
  <si>
    <t>page 2 /28-May-25</t>
  </si>
  <si>
    <t>ACCOUNT STATEMENT  36</t>
  </si>
  <si>
    <r>
      <t xml:space="preserve"> </t>
    </r>
    <r>
      <rPr>
        <b/>
        <sz val="14"/>
        <color rgb="FFFF0000"/>
        <rFont val="Aptos Narrow"/>
        <family val="2"/>
      </rPr>
      <t>↓</t>
    </r>
  </si>
  <si>
    <t>ACCOUNT STATEMENT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</si>
</sst>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_);[Red]\(&quot;$&quot;#,##0.00\)"/>
    <numFmt numFmtId="165" formatCode="[$-409]d\-mmm\-yy;@"/>
    <numFmt numFmtId="166" formatCode="&quot;$&quot;#,##0.00"/>
    <numFmt numFmtId="167" formatCode="[$€-2]\ #,##0;[Red]\-[$€-2]\ #,##0"/>
    <numFmt numFmtId="168" formatCode="&quot;$&quot;#,##0.0000"/>
    <numFmt numFmtId="169" formatCode="[$$-409]#,##0.00"/>
    <numFmt numFmtId="170" formatCode="[$$-409]#,##0.0000"/>
    <numFmt numFmtId="171" formatCode="[$$-409]#,##0.00_ ;[Red]\-[$$-409]#,##0.00\ 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8" tint="-0.499984740745262"/>
      <name val="Gadugi"/>
      <family val="2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</font>
    <font>
      <sz val="9"/>
      <color rgb="FF002060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D4CA1"/>
      <name val="Calibri"/>
      <family val="2"/>
      <scheme val="minor"/>
    </font>
    <font>
      <b/>
      <sz val="11"/>
      <color rgb="FF1D4CA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1D4CA1"/>
      <name val="Calibri"/>
      <family val="2"/>
      <scheme val="minor"/>
    </font>
    <font>
      <sz val="9"/>
      <color rgb="FF1D4CA1"/>
      <name val="Calibri"/>
      <family val="2"/>
      <scheme val="minor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31BC0"/>
      <name val="Calibri"/>
      <family val="2"/>
    </font>
    <font>
      <sz val="10"/>
      <color rgb="FF031BC0"/>
      <name val="Calibri"/>
      <family val="2"/>
      <scheme val="minor"/>
    </font>
    <font>
      <sz val="11"/>
      <color rgb="FF031BC0"/>
      <name val="Calibri"/>
      <family val="2"/>
      <scheme val="minor"/>
    </font>
    <font>
      <b/>
      <sz val="12"/>
      <color rgb="FF031BC0"/>
      <name val="Calibri"/>
      <family val="2"/>
      <scheme val="minor"/>
    </font>
    <font>
      <b/>
      <sz val="10"/>
      <color rgb="FF031BC0"/>
      <name val="Calibri"/>
      <family val="2"/>
      <scheme val="minor"/>
    </font>
    <font>
      <sz val="9"/>
      <color rgb="FF031B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1D4CA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2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5117038483843"/>
      </left>
      <right/>
      <top style="thin">
        <color theme="3" tint="0.79995117038483843"/>
      </top>
      <bottom/>
      <diagonal/>
    </border>
    <border>
      <left/>
      <right style="thin">
        <color theme="3" tint="0.79995117038483843"/>
      </right>
      <top style="thin">
        <color theme="3" tint="0.79995117038483843"/>
      </top>
      <bottom/>
      <diagonal/>
    </border>
    <border>
      <left/>
      <right/>
      <top/>
      <bottom style="thin">
        <color theme="3" tint="0.79995117038483843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 style="thin">
        <color rgb="FF9BB9FF"/>
      </right>
      <top style="thin">
        <color rgb="FF9BB9FF"/>
      </top>
      <bottom/>
      <diagonal/>
    </border>
    <border>
      <left style="thin">
        <color rgb="FF9BB9FF"/>
      </left>
      <right style="thin">
        <color rgb="FF9BB9FF"/>
      </right>
      <top/>
      <bottom/>
      <diagonal/>
    </border>
    <border>
      <left style="thin">
        <color rgb="FF9BB9FF"/>
      </left>
      <right style="thin">
        <color rgb="FF9BB9FF"/>
      </right>
      <top/>
      <bottom style="thin">
        <color rgb="FF9BB9FF"/>
      </bottom>
      <diagonal/>
    </border>
    <border>
      <left style="thin">
        <color rgb="FFDCDCE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rgb="FFDCDCE4"/>
      </right>
      <top style="thin">
        <color theme="3" tint="0.79998168889431442"/>
      </top>
      <bottom/>
      <diagonal/>
    </border>
    <border>
      <left style="thin">
        <color rgb="FF9BB9FF"/>
      </left>
      <right/>
      <top style="thin">
        <color rgb="FF9BB9FF"/>
      </top>
      <bottom style="thin">
        <color rgb="FF9BB9FF"/>
      </bottom>
      <diagonal/>
    </border>
    <border>
      <left/>
      <right style="thin">
        <color rgb="FF9BB9FF"/>
      </right>
      <top style="thin">
        <color rgb="FF9BB9FF"/>
      </top>
      <bottom style="thin">
        <color rgb="FF9BB9FF"/>
      </bottom>
      <diagonal/>
    </border>
    <border>
      <left style="thin">
        <color theme="3" tint="0.79995117038483843"/>
      </left>
      <right style="thin">
        <color theme="3" tint="0.79992065187536243"/>
      </right>
      <top style="thin">
        <color theme="3" tint="0.79995117038483843"/>
      </top>
      <bottom/>
      <diagonal/>
    </border>
    <border>
      <left style="thin">
        <color rgb="FF9BB9FF"/>
      </left>
      <right style="thin">
        <color theme="3" tint="0.79992065187536243"/>
      </right>
      <top style="thin">
        <color rgb="FF9BB9FF"/>
      </top>
      <bottom style="thin">
        <color rgb="FF9BB9FF"/>
      </bottom>
      <diagonal/>
    </border>
    <border>
      <left style="thin">
        <color rgb="FF9BB9FF"/>
      </left>
      <right/>
      <top/>
      <bottom style="thin">
        <color rgb="FF9BB9FF"/>
      </bottom>
      <diagonal/>
    </border>
    <border>
      <left/>
      <right style="thin">
        <color rgb="FF9BB9FF"/>
      </right>
      <top/>
      <bottom style="thin">
        <color rgb="FF9BB9FF"/>
      </bottom>
      <diagonal/>
    </border>
    <border>
      <left/>
      <right/>
      <top style="thin">
        <color rgb="FF9BB9FF"/>
      </top>
      <bottom/>
      <diagonal/>
    </border>
  </borders>
  <cellStyleXfs count="5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>
      <alignment horizontal="right" vertical="center"/>
    </xf>
    <xf numFmtId="0" fontId="28" fillId="0" borderId="0" applyNumberFormat="0" applyFill="0" applyBorder="0" applyAlignment="0" applyProtection="0"/>
  </cellStyleXfs>
  <cellXfs count="270">
    <xf numFmtId="0" fontId="0" fillId="0" borderId="0" xfId="0"/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166" fontId="2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6" fontId="2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2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3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66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8" fillId="2" borderId="1" xfId="1" applyFont="1" applyBorder="1" applyAlignment="1">
      <alignment horizontal="center" vertical="center"/>
    </xf>
    <xf numFmtId="166" fontId="18" fillId="2" borderId="1" xfId="1" applyNumberFormat="1" applyFont="1" applyBorder="1" applyAlignment="1">
      <alignment horizontal="center" vertical="center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6" fontId="15" fillId="2" borderId="0" xfId="1" applyNumberForma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5" fillId="2" borderId="2" xfId="1" applyBorder="1" applyAlignment="1">
      <alignment horizontal="center" vertical="center"/>
    </xf>
    <xf numFmtId="166" fontId="15" fillId="2" borderId="2" xfId="1" applyNumberFormat="1" applyBorder="1" applyAlignment="1">
      <alignment horizontal="center" vertical="center"/>
    </xf>
    <xf numFmtId="166" fontId="15" fillId="2" borderId="2" xfId="1" applyNumberFormat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5" fontId="18" fillId="2" borderId="13" xfId="1" applyNumberFormat="1" applyFont="1" applyBorder="1" applyAlignment="1">
      <alignment horizontal="center" vertical="center"/>
    </xf>
    <xf numFmtId="166" fontId="18" fillId="2" borderId="14" xfId="1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8" fontId="1" fillId="0" borderId="9" xfId="0" applyNumberFormat="1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165" fontId="1" fillId="3" borderId="9" xfId="2" applyNumberFormat="1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/>
    </xf>
    <xf numFmtId="0" fontId="1" fillId="3" borderId="9" xfId="2" applyFont="1" applyBorder="1" applyAlignment="1">
      <alignment horizontal="right" vertical="center"/>
    </xf>
    <xf numFmtId="166" fontId="1" fillId="3" borderId="9" xfId="2" applyNumberFormat="1" applyFont="1" applyBorder="1" applyAlignment="1">
      <alignment horizontal="right" vertical="center"/>
    </xf>
    <xf numFmtId="0" fontId="15" fillId="2" borderId="6" xfId="1" applyBorder="1" applyAlignment="1">
      <alignment horizontal="center" vertical="center"/>
    </xf>
    <xf numFmtId="0" fontId="15" fillId="2" borderId="7" xfId="1" applyBorder="1" applyAlignment="1">
      <alignment horizontal="center" vertical="center"/>
    </xf>
    <xf numFmtId="166" fontId="1" fillId="0" borderId="9" xfId="0" applyNumberFormat="1" applyFont="1" applyBorder="1" applyAlignment="1">
      <alignment vertical="center"/>
    </xf>
    <xf numFmtId="166" fontId="1" fillId="3" borderId="9" xfId="2" applyNumberFormat="1" applyFont="1" applyBorder="1" applyAlignment="1">
      <alignment vertical="center"/>
    </xf>
    <xf numFmtId="166" fontId="1" fillId="0" borderId="9" xfId="2" applyNumberFormat="1" applyFont="1" applyFill="1" applyBorder="1" applyAlignment="1">
      <alignment horizontal="right" vertical="center"/>
    </xf>
    <xf numFmtId="165" fontId="1" fillId="0" borderId="9" xfId="2" applyNumberFormat="1" applyFont="1" applyFill="1" applyBorder="1" applyAlignment="1">
      <alignment horizontal="center" vertical="center"/>
    </xf>
    <xf numFmtId="165" fontId="14" fillId="3" borderId="9" xfId="2" applyNumberFormat="1" applyBorder="1" applyAlignment="1">
      <alignment horizontal="center" vertical="center"/>
    </xf>
    <xf numFmtId="165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left"/>
    </xf>
    <xf numFmtId="166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65" fontId="22" fillId="5" borderId="0" xfId="0" applyNumberFormat="1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3" fillId="5" borderId="0" xfId="0" applyFont="1" applyFill="1" applyAlignment="1">
      <alignment horizontal="center"/>
    </xf>
    <xf numFmtId="165" fontId="24" fillId="5" borderId="0" xfId="0" applyNumberFormat="1" applyFont="1" applyFill="1" applyAlignment="1">
      <alignment horizontal="left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165" fontId="21" fillId="5" borderId="0" xfId="0" applyNumberFormat="1" applyFont="1" applyFill="1" applyAlignment="1">
      <alignment horizontal="left" vertical="center"/>
    </xf>
    <xf numFmtId="165" fontId="23" fillId="5" borderId="0" xfId="0" applyNumberFormat="1" applyFont="1" applyFill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166" fontId="15" fillId="2" borderId="6" xfId="1" applyNumberFormat="1" applyBorder="1" applyAlignment="1">
      <alignment horizontal="center" vertical="center"/>
    </xf>
    <xf numFmtId="166" fontId="1" fillId="0" borderId="15" xfId="0" applyNumberFormat="1" applyFont="1" applyBorder="1" applyAlignment="1">
      <alignment horizontal="right" vertical="center"/>
    </xf>
    <xf numFmtId="166" fontId="1" fillId="3" borderId="15" xfId="2" applyNumberFormat="1" applyFont="1" applyBorder="1" applyAlignment="1">
      <alignment horizontal="right" vertical="center"/>
    </xf>
    <xf numFmtId="166" fontId="1" fillId="7" borderId="15" xfId="2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66" fontId="1" fillId="7" borderId="9" xfId="2" applyNumberFormat="1" applyFont="1" applyFill="1" applyBorder="1" applyAlignment="1">
      <alignment horizontal="right" vertical="center"/>
    </xf>
    <xf numFmtId="0" fontId="1" fillId="7" borderId="9" xfId="2" applyFont="1" applyFill="1" applyBorder="1" applyAlignment="1">
      <alignment horizontal="right" vertical="center"/>
    </xf>
    <xf numFmtId="0" fontId="1" fillId="6" borderId="0" xfId="0" applyFont="1" applyFill="1"/>
    <xf numFmtId="4" fontId="1" fillId="0" borderId="11" xfId="0" applyNumberFormat="1" applyFont="1" applyBorder="1" applyAlignment="1">
      <alignment horizontal="right" vertical="center"/>
    </xf>
    <xf numFmtId="169" fontId="1" fillId="6" borderId="0" xfId="0" applyNumberFormat="1" applyFont="1" applyFill="1"/>
    <xf numFmtId="165" fontId="1" fillId="7" borderId="9" xfId="2" applyNumberFormat="1" applyFont="1" applyFill="1" applyBorder="1" applyAlignment="1">
      <alignment horizontal="center" vertical="center"/>
    </xf>
    <xf numFmtId="169" fontId="1" fillId="0" borderId="9" xfId="0" applyNumberFormat="1" applyFont="1" applyBorder="1" applyAlignment="1">
      <alignment horizontal="right" vertical="center"/>
    </xf>
    <xf numFmtId="169" fontId="1" fillId="3" borderId="9" xfId="2" applyNumberFormat="1" applyFont="1" applyBorder="1" applyAlignment="1">
      <alignment horizontal="right" vertical="center"/>
    </xf>
    <xf numFmtId="0" fontId="1" fillId="6" borderId="9" xfId="0" applyFont="1" applyFill="1" applyBorder="1" applyAlignment="1">
      <alignment horizontal="right" vertical="center"/>
    </xf>
    <xf numFmtId="166" fontId="1" fillId="6" borderId="9" xfId="2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vertical="center"/>
    </xf>
    <xf numFmtId="166" fontId="1" fillId="6" borderId="15" xfId="0" applyNumberFormat="1" applyFont="1" applyFill="1" applyBorder="1" applyAlignment="1">
      <alignment horizontal="right" vertical="center"/>
    </xf>
    <xf numFmtId="166" fontId="1" fillId="7" borderId="9" xfId="2" applyNumberFormat="1" applyFont="1" applyFill="1" applyBorder="1" applyAlignment="1">
      <alignment vertical="center"/>
    </xf>
    <xf numFmtId="0" fontId="1" fillId="6" borderId="9" xfId="2" applyFont="1" applyFill="1" applyBorder="1" applyAlignment="1">
      <alignment horizontal="right" vertical="center"/>
    </xf>
    <xf numFmtId="166" fontId="1" fillId="8" borderId="9" xfId="2" applyNumberFormat="1" applyFont="1" applyFill="1" applyBorder="1" applyAlignment="1">
      <alignment horizontal="right" vertical="center"/>
    </xf>
    <xf numFmtId="166" fontId="1" fillId="7" borderId="15" xfId="0" applyNumberFormat="1" applyFont="1" applyFill="1" applyBorder="1" applyAlignment="1">
      <alignment horizontal="right" vertical="center"/>
    </xf>
    <xf numFmtId="169" fontId="2" fillId="0" borderId="0" xfId="0" applyNumberFormat="1" applyFont="1" applyAlignment="1">
      <alignment horizontal="right" vertical="center"/>
    </xf>
    <xf numFmtId="0" fontId="28" fillId="0" borderId="0" xfId="4" applyAlignment="1">
      <alignment horizontal="left" vertical="top"/>
    </xf>
    <xf numFmtId="164" fontId="1" fillId="0" borderId="10" xfId="0" applyNumberFormat="1" applyFont="1" applyBorder="1" applyAlignment="1">
      <alignment horizontal="right" vertical="center" readingOrder="1"/>
    </xf>
    <xf numFmtId="166" fontId="15" fillId="2" borderId="17" xfId="1" applyNumberFormat="1" applyBorder="1" applyAlignment="1">
      <alignment horizontal="center" vertical="center"/>
    </xf>
    <xf numFmtId="166" fontId="1" fillId="0" borderId="18" xfId="0" applyNumberFormat="1" applyFont="1" applyBorder="1" applyAlignment="1">
      <alignment horizontal="right" vertical="center"/>
    </xf>
    <xf numFmtId="166" fontId="1" fillId="6" borderId="18" xfId="0" applyNumberFormat="1" applyFont="1" applyFill="1" applyBorder="1" applyAlignment="1">
      <alignment horizontal="right" vertical="center"/>
    </xf>
    <xf numFmtId="166" fontId="1" fillId="7" borderId="18" xfId="0" applyNumberFormat="1" applyFont="1" applyFill="1" applyBorder="1" applyAlignment="1">
      <alignment horizontal="right" vertical="center"/>
    </xf>
    <xf numFmtId="166" fontId="1" fillId="3" borderId="18" xfId="2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165" fontId="1" fillId="6" borderId="9" xfId="2" applyNumberFormat="1" applyFont="1" applyFill="1" applyBorder="1" applyAlignment="1">
      <alignment horizontal="center" vertical="center"/>
    </xf>
    <xf numFmtId="169" fontId="1" fillId="0" borderId="10" xfId="0" applyNumberFormat="1" applyFont="1" applyBorder="1" applyAlignment="1">
      <alignment horizontal="right" vertical="center" readingOrder="1"/>
    </xf>
    <xf numFmtId="169" fontId="1" fillId="0" borderId="11" xfId="0" applyNumberFormat="1" applyFont="1" applyBorder="1" applyAlignment="1">
      <alignment horizontal="right" vertical="center"/>
    </xf>
    <xf numFmtId="169" fontId="1" fillId="0" borderId="12" xfId="0" applyNumberFormat="1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4" fontId="7" fillId="0" borderId="9" xfId="0" applyNumberFormat="1" applyFont="1" applyBorder="1" applyAlignment="1">
      <alignment horizontal="right" vertical="center"/>
    </xf>
    <xf numFmtId="16" fontId="1" fillId="0" borderId="0" xfId="0" applyNumberFormat="1" applyFont="1"/>
    <xf numFmtId="0" fontId="1" fillId="6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right" vertical="center"/>
    </xf>
    <xf numFmtId="169" fontId="1" fillId="7" borderId="9" xfId="2" applyNumberFormat="1" applyFont="1" applyFill="1" applyBorder="1" applyAlignment="1">
      <alignment horizontal="right" vertical="center"/>
    </xf>
    <xf numFmtId="165" fontId="1" fillId="6" borderId="9" xfId="0" applyNumberFormat="1" applyFont="1" applyFill="1" applyBorder="1" applyAlignment="1">
      <alignment horizontal="center" vertical="center"/>
    </xf>
    <xf numFmtId="169" fontId="1" fillId="6" borderId="9" xfId="0" applyNumberFormat="1" applyFont="1" applyFill="1" applyBorder="1" applyAlignment="1">
      <alignment horizontal="right" vertical="center"/>
    </xf>
    <xf numFmtId="166" fontId="1" fillId="6" borderId="9" xfId="0" applyNumberFormat="1" applyFont="1" applyFill="1" applyBorder="1" applyAlignment="1">
      <alignment horizontal="right" vertical="center"/>
    </xf>
    <xf numFmtId="0" fontId="1" fillId="6" borderId="9" xfId="2" applyFont="1" applyFill="1" applyBorder="1" applyAlignment="1">
      <alignment horizontal="center" vertical="center"/>
    </xf>
    <xf numFmtId="170" fontId="1" fillId="6" borderId="9" xfId="0" applyNumberFormat="1" applyFont="1" applyFill="1" applyBorder="1" applyAlignment="1">
      <alignment vertical="center"/>
    </xf>
    <xf numFmtId="171" fontId="36" fillId="0" borderId="10" xfId="0" applyNumberFormat="1" applyFont="1" applyBorder="1" applyAlignment="1">
      <alignment horizontal="right" vertical="center" readingOrder="1"/>
    </xf>
    <xf numFmtId="171" fontId="1" fillId="0" borderId="11" xfId="0" applyNumberFormat="1" applyFont="1" applyBorder="1" applyAlignment="1">
      <alignment horizontal="right" vertical="center"/>
    </xf>
    <xf numFmtId="171" fontId="1" fillId="0" borderId="9" xfId="0" applyNumberFormat="1" applyFont="1" applyBorder="1" applyAlignment="1">
      <alignment horizontal="right" vertical="center"/>
    </xf>
    <xf numFmtId="169" fontId="1" fillId="6" borderId="9" xfId="2" applyNumberFormat="1" applyFont="1" applyFill="1" applyBorder="1" applyAlignment="1">
      <alignment horizontal="right" vertical="center"/>
    </xf>
    <xf numFmtId="165" fontId="1" fillId="7" borderId="9" xfId="0" applyNumberFormat="1" applyFont="1" applyFill="1" applyBorder="1" applyAlignment="1">
      <alignment horizontal="center" vertical="center"/>
    </xf>
    <xf numFmtId="169" fontId="1" fillId="7" borderId="9" xfId="0" applyNumberFormat="1" applyFont="1" applyFill="1" applyBorder="1" applyAlignment="1">
      <alignment horizontal="right" vertical="center"/>
    </xf>
    <xf numFmtId="166" fontId="1" fillId="7" borderId="9" xfId="0" applyNumberFormat="1" applyFont="1" applyFill="1" applyBorder="1" applyAlignment="1">
      <alignment horizontal="right" vertical="center"/>
    </xf>
    <xf numFmtId="171" fontId="1" fillId="0" borderId="10" xfId="0" applyNumberFormat="1" applyFont="1" applyBorder="1" applyAlignment="1">
      <alignment horizontal="right" vertical="center" readingOrder="1"/>
    </xf>
    <xf numFmtId="171" fontId="0" fillId="0" borderId="9" xfId="0" applyNumberFormat="1" applyBorder="1" applyAlignment="1">
      <alignment horizontal="right" vertical="center"/>
    </xf>
    <xf numFmtId="0" fontId="1" fillId="0" borderId="9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right" vertical="center"/>
    </xf>
    <xf numFmtId="0" fontId="1" fillId="9" borderId="0" xfId="0" applyFont="1" applyFill="1"/>
    <xf numFmtId="0" fontId="1" fillId="0" borderId="9" xfId="0" applyFont="1" applyBorder="1"/>
    <xf numFmtId="0" fontId="37" fillId="0" borderId="0" xfId="0" applyFont="1" applyAlignment="1">
      <alignment horizontal="right" vertical="center"/>
    </xf>
    <xf numFmtId="0" fontId="33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3" borderId="15" xfId="2" applyFont="1" applyBorder="1" applyAlignment="1">
      <alignment horizontal="center" vertical="center"/>
    </xf>
    <xf numFmtId="0" fontId="2" fillId="7" borderId="15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 vertical="center"/>
    </xf>
    <xf numFmtId="0" fontId="2" fillId="6" borderId="15" xfId="2" applyFont="1" applyFill="1" applyBorder="1" applyAlignment="1">
      <alignment horizontal="center" vertical="center"/>
    </xf>
    <xf numFmtId="0" fontId="2" fillId="6" borderId="16" xfId="2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5" xfId="2" applyFont="1" applyBorder="1" applyAlignment="1">
      <alignment horizontal="center" vertical="center" readingOrder="1"/>
    </xf>
    <xf numFmtId="0" fontId="1" fillId="3" borderId="16" xfId="2" applyFont="1" applyBorder="1" applyAlignment="1">
      <alignment horizontal="center" vertical="center" readingOrder="1"/>
    </xf>
    <xf numFmtId="167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3" borderId="9" xfId="2" applyFont="1" applyBorder="1" applyAlignment="1">
      <alignment horizontal="center" vertical="center" readingOrder="1"/>
    </xf>
    <xf numFmtId="0" fontId="2" fillId="3" borderId="9" xfId="2" applyFont="1" applyBorder="1" applyAlignment="1">
      <alignment horizontal="center" vertical="center" readingOrder="1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/>
    <xf numFmtId="0" fontId="18" fillId="2" borderId="4" xfId="1" applyFont="1" applyBorder="1" applyAlignment="1">
      <alignment horizontal="center" vertical="center"/>
    </xf>
    <xf numFmtId="0" fontId="18" fillId="2" borderId="5" xfId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32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5" fontId="29" fillId="0" borderId="3" xfId="0" applyNumberFormat="1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165" fontId="17" fillId="0" borderId="0" xfId="0" applyNumberFormat="1" applyFont="1" applyAlignment="1">
      <alignment horizontal="right" vertical="center" indent="2"/>
    </xf>
    <xf numFmtId="0" fontId="16" fillId="0" borderId="0" xfId="0" applyFont="1" applyAlignment="1">
      <alignment horizontal="right" vertical="center" indent="2"/>
    </xf>
    <xf numFmtId="165" fontId="15" fillId="2" borderId="0" xfId="1" applyNumberFormat="1" applyAlignment="1">
      <alignment horizontal="right" vertical="center"/>
    </xf>
    <xf numFmtId="0" fontId="15" fillId="2" borderId="0" xfId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 readingOrder="1"/>
    </xf>
    <xf numFmtId="0" fontId="1" fillId="6" borderId="9" xfId="0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readingOrder="1"/>
    </xf>
    <xf numFmtId="0" fontId="2" fillId="9" borderId="15" xfId="2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0" fontId="2" fillId="3" borderId="15" xfId="2" applyFont="1" applyBorder="1" applyAlignment="1">
      <alignment horizontal="center" vertical="center"/>
    </xf>
    <xf numFmtId="0" fontId="2" fillId="3" borderId="16" xfId="2" applyFont="1" applyBorder="1" applyAlignment="1">
      <alignment horizontal="center" vertical="center"/>
    </xf>
    <xf numFmtId="0" fontId="2" fillId="7" borderId="9" xfId="2" applyFont="1" applyFill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 readingOrder="1"/>
    </xf>
    <xf numFmtId="0" fontId="1" fillId="7" borderId="9" xfId="0" applyFont="1" applyFill="1" applyBorder="1" applyAlignment="1">
      <alignment horizontal="center" vertical="center"/>
    </xf>
    <xf numFmtId="0" fontId="1" fillId="6" borderId="9" xfId="2" applyFont="1" applyFill="1" applyBorder="1" applyAlignment="1">
      <alignment horizontal="center" vertical="center" readingOrder="1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/>
    <xf numFmtId="0" fontId="2" fillId="6" borderId="19" xfId="0" applyFont="1" applyFill="1" applyBorder="1" applyAlignment="1">
      <alignment horizontal="center" vertical="center"/>
    </xf>
    <xf numFmtId="0" fontId="7" fillId="6" borderId="20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6" borderId="15" xfId="2" applyFont="1" applyFill="1" applyBorder="1" applyAlignment="1">
      <alignment horizontal="center" vertical="center" readingOrder="1"/>
    </xf>
    <xf numFmtId="0" fontId="33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/>
    </xf>
    <xf numFmtId="0" fontId="29" fillId="0" borderId="3" xfId="0" applyFont="1" applyBorder="1" applyAlignment="1">
      <alignment vertical="top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8" borderId="15" xfId="2" applyFont="1" applyFill="1" applyBorder="1" applyAlignment="1">
      <alignment horizontal="center" vertical="center"/>
    </xf>
    <xf numFmtId="0" fontId="2" fillId="8" borderId="16" xfId="2" applyFont="1" applyFill="1" applyBorder="1" applyAlignment="1">
      <alignment horizontal="center" vertical="center"/>
    </xf>
    <xf numFmtId="0" fontId="2" fillId="9" borderId="16" xfId="2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3" borderId="9" xfId="2" applyFont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11" fillId="0" borderId="3" xfId="0" applyNumberFormat="1" applyFont="1" applyBorder="1" applyAlignment="1">
      <alignment horizontal="left" vertical="top"/>
    </xf>
    <xf numFmtId="0" fontId="12" fillId="0" borderId="3" xfId="0" applyFont="1" applyBorder="1" applyAlignment="1">
      <alignment vertical="top"/>
    </xf>
    <xf numFmtId="0" fontId="2" fillId="0" borderId="0" xfId="0" applyFont="1" applyAlignment="1">
      <alignment horizontal="center" vertical="center"/>
    </xf>
  </cellXfs>
  <cellStyles count="5">
    <cellStyle name="20% - Accent5" xfId="2" builtinId="46"/>
    <cellStyle name="Accent5" xfId="1" builtinId="45"/>
    <cellStyle name="Hyperlink" xfId="4" builtinId="8"/>
    <cellStyle name="Normal" xfId="0" builtinId="0"/>
    <cellStyle name="Style 1" xfId="3" xr:uid="{009B49A0-76AA-4ADB-9B91-9867BE13BAD9}"/>
  </cellStyles>
  <dxfs count="0"/>
  <tableStyles count="0" defaultTableStyle="TableStyleMedium2" defaultPivotStyle="PivotStyleLight16"/>
  <colors>
    <mruColors>
      <color rgb="FFD9E1F2"/>
      <color rgb="FF9BB9FF"/>
      <color rgb="FF031BC0"/>
      <color rgb="FF1D4CA1"/>
      <color rgb="FF008000"/>
      <color rgb="FF009900"/>
      <color rgb="FFE1EBFF"/>
      <color rgb="FFF0F0F8"/>
      <color rgb="FFDCDCE4"/>
      <color rgb="FFED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microsoft.com/office/2022/10/relationships/richValueRel" Target="richData/richValueRel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microsoft.com/office/2017/06/relationships/rdRichValueTypes" Target="richData/rdRichValueTyp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49698</xdr:rowOff>
    </xdr:from>
    <xdr:to>
      <xdr:col>3</xdr:col>
      <xdr:colOff>273326</xdr:colOff>
      <xdr:row>1</xdr:row>
      <xdr:rowOff>331001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EE98847-B0FD-41C3-85B9-69E8FEAE3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98"/>
          <a:ext cx="1959251" cy="5765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A4F9FE5-7A79-4DAF-B2A3-EE030E21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A98D71A-2CB4-4596-A352-75FD29DC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8E0D0FD-7994-410A-8683-E2BE850A7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3452DE8-70BC-4B9A-BE5D-5D7603D06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34F71A-13B4-4B49-8FBC-B2B5827F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4D8A4DE-C059-4A4C-AED7-DCFEE0C2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7FD601D-1F6F-4E7F-A5FB-3295F93B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DE4D8C-B493-4445-B511-ADDA46867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D8B05FB-8DB1-449F-8643-0DC615DD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3B4E90-A88C-4C7A-908C-22F548FF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271869B-59EF-4DFB-A552-F5DAFCA4B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02C1F98-DE7D-4211-B585-478481C87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3CDD3B3-4531-4CC5-BB89-DF8E5C95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BD07B15-CA1F-49B8-9564-090A5EF1E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35775D0-D65A-4E9A-A925-C8142B28D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F082FF4-802D-468C-889B-A947F3C2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A57978-9B45-4EA4-A0CB-2ABEA0D75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09BD02-67FA-438B-A33A-052E5D1CC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7F462B0C-B31B-4654-A12C-F9D32A25B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074F1B0-DF12-47AC-ABEB-76AB6CB1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8284</xdr:colOff>
      <xdr:row>0</xdr:row>
      <xdr:rowOff>82826</xdr:rowOff>
    </xdr:from>
    <xdr:to>
      <xdr:col>3</xdr:col>
      <xdr:colOff>281610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8F6914B-E63F-44BD-97D7-7CB48D6C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4" y="82826"/>
          <a:ext cx="1962978" cy="581962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60B5AA5-BD70-4D26-BE74-5B867071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C636CA0-8915-4385-A439-C8BA9702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A7CF414-FE38-4FC3-B1EE-25EC9469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A63BBEA-C257-4D2C-998E-6CA69501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2BEA824-E2EF-4306-BA25-B83884C13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3A6F2F1-87B4-44FA-8486-49E2CEDB9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396C9C4-AEB9-43F9-98C1-4CCAD01E0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B9D91D4-86B2-438D-94B1-9041A522B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7CF0196-DF0A-431E-87E8-CF7B801D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205BDBC-05AF-4F0A-92C8-87E3DB7A3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A4FE97D0-7FDF-4721-8AE5-78FC3D501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928F3F-D110-4CC2-933C-F012FC8E2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78185EE-68A7-4BEE-B955-FB686A01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93E8E96-5DE6-4782-B797-042BB964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516FD06-3452-49D9-BED3-787D57AED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4CA9CDD-DCDC-46E8-A3FC-99753594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0FF909-4203-4C38-917A-A2CE80848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C08C09B-BFEC-48CA-A496-3610343EC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3A06EEB-DB9B-44AE-8AFE-3A199761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CDDABDCB-36FA-45CE-B3B9-0CD189E4A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3C58742-FC3F-4485-9644-CDEF58CC3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F484F7F-585E-46E3-875B-EC08192D8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CE0A2DA7-E221-412A-B53A-5FE52B25B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1</xdr:row>
      <xdr:rowOff>364129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FB6216D-CC65-CAB6-D140-98E463B3F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62978" cy="579477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375B5128-FC2D-49AF-879D-7BBB6284A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603402"/>
          <a:ext cx="728869" cy="21516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82826</xdr:rowOff>
    </xdr:from>
    <xdr:to>
      <xdr:col>3</xdr:col>
      <xdr:colOff>306561</xdr:colOff>
      <xdr:row>1</xdr:row>
      <xdr:rowOff>363822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C5FA3A-EFD7-6F64-5C43-CBD949058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21F7C703-9B94-4856-9D86-801DB4CB4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0</xdr:row>
      <xdr:rowOff>99391</xdr:rowOff>
    </xdr:from>
    <xdr:to>
      <xdr:col>3</xdr:col>
      <xdr:colOff>314739</xdr:colOff>
      <xdr:row>2</xdr:row>
      <xdr:rowOff>16259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DCCBF3E8-DF6E-4FF4-83ED-1E4CA09EE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99391"/>
          <a:ext cx="1962978" cy="579477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4" name="Picture 3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EF676B4-C63B-4203-9A02-C171E46D0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60326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57979</xdr:colOff>
      <xdr:row>0</xdr:row>
      <xdr:rowOff>74545</xdr:rowOff>
    </xdr:from>
    <xdr:to>
      <xdr:col>3</xdr:col>
      <xdr:colOff>331305</xdr:colOff>
      <xdr:row>1</xdr:row>
      <xdr:rowOff>355848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6ACD1C6-E0F3-494E-9E38-176A6FE20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9" y="74545"/>
          <a:ext cx="1962978" cy="579477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82825</xdr:rowOff>
    </xdr:from>
    <xdr:to>
      <xdr:col>3</xdr:col>
      <xdr:colOff>323126</xdr:colOff>
      <xdr:row>1</xdr:row>
      <xdr:rowOff>363821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B0DDE2-C0F3-AE16-CD6F-E6987C59D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5"/>
          <a:ext cx="1963082" cy="57917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49696</xdr:colOff>
      <xdr:row>0</xdr:row>
      <xdr:rowOff>82826</xdr:rowOff>
    </xdr:from>
    <xdr:to>
      <xdr:col>3</xdr:col>
      <xdr:colOff>323126</xdr:colOff>
      <xdr:row>1</xdr:row>
      <xdr:rowOff>363822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06517-4C75-7B7E-E994-67CDF1126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96" y="82826"/>
          <a:ext cx="1963082" cy="57917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74544</xdr:rowOff>
    </xdr:from>
    <xdr:to>
      <xdr:col>3</xdr:col>
      <xdr:colOff>331409</xdr:colOff>
      <xdr:row>1</xdr:row>
      <xdr:rowOff>355540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ECBED-EB2B-5032-F61C-5A2A1167F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9" y="74544"/>
          <a:ext cx="1963082" cy="57917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1</xdr:col>
      <xdr:colOff>99391</xdr:colOff>
      <xdr:row>53</xdr:row>
      <xdr:rowOff>24664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59704740-D6C9-40DE-A408-26395F3D5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01739"/>
          <a:ext cx="728869" cy="2151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49698</xdr:rowOff>
    </xdr:from>
    <xdr:to>
      <xdr:col>3</xdr:col>
      <xdr:colOff>273326</xdr:colOff>
      <xdr:row>1</xdr:row>
      <xdr:rowOff>331001</xdr:rowOff>
    </xdr:to>
    <xdr:pic>
      <xdr:nvPicPr>
        <xdr:cNvPr id="5" name="Picture 4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10AD003-6654-4DE7-A464-C0B87661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98"/>
          <a:ext cx="1962978" cy="5794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9F7D97BA-4A7A-45E2-B4CB-91A0EAC14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949BE67-E87B-46A1-87AD-382FF850B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F9B9DAE3-7E02-431A-B6E1-E5630C3A1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E94F01A0-CEF6-4196-9559-F2F245481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D75E8D7-D7F1-4AFD-945A-6E926740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5925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E6E1965-48BC-411D-BD1A-21EBFE40C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28041" cy="2151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2325413-DD5B-4BEA-9F48-60B4196B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84BA274A-6AEC-49C0-8D36-484BA336B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4A4F6A20-D05B-404F-828E-B88534D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0843ACDE-D458-46BA-954B-559FCAB45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33132</xdr:colOff>
      <xdr:row>0</xdr:row>
      <xdr:rowOff>82826</xdr:rowOff>
    </xdr:from>
    <xdr:to>
      <xdr:col>3</xdr:col>
      <xdr:colOff>306458</xdr:colOff>
      <xdr:row>2</xdr:row>
      <xdr:rowOff>2179</xdr:rowOff>
    </xdr:to>
    <xdr:pic>
      <xdr:nvPicPr>
        <xdr:cNvPr id="2" name="Picture 1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B8BACBAE-086A-4E1B-A3FE-3BBCCEAD7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2" y="82826"/>
          <a:ext cx="1978301" cy="576578"/>
        </a:xfrm>
        <a:prstGeom prst="rect">
          <a:avLst/>
        </a:prstGeom>
      </xdr:spPr>
    </xdr:pic>
    <xdr:clientData/>
  </xdr:twoCellAnchor>
  <xdr:twoCellAnchor editAs="oneCell">
    <xdr:from>
      <xdr:col>0</xdr:col>
      <xdr:colOff>24850</xdr:colOff>
      <xdr:row>52</xdr:row>
      <xdr:rowOff>43076</xdr:rowOff>
    </xdr:from>
    <xdr:to>
      <xdr:col>1</xdr:col>
      <xdr:colOff>124241</xdr:colOff>
      <xdr:row>53</xdr:row>
      <xdr:rowOff>67740</xdr:rowOff>
    </xdr:to>
    <xdr:pic>
      <xdr:nvPicPr>
        <xdr:cNvPr id="3" name="Picture 2" descr="A blue barcode on a black background&#10;&#10;Description automatically generated">
          <a:extLst>
            <a:ext uri="{FF2B5EF4-FFF2-40B4-BE49-F238E27FC236}">
              <a16:creationId xmlns:a16="http://schemas.microsoft.com/office/drawing/2014/main" id="{69992ECF-15BA-4895-9F37-5A8EFC08A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50" y="10596776"/>
          <a:ext cx="737566" cy="215164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E671-8FC6-46EB-A37B-4AD6DA02CC57}">
  <dimension ref="A1:J430"/>
  <sheetViews>
    <sheetView showGridLines="0" tabSelected="1" view="pageLayout" zoomScale="115" zoomScaleNormal="100" zoomScalePageLayoutView="115" workbookViewId="0">
      <selection activeCell="J9" sqref="J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71093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7" t="s">
        <v>66</v>
      </c>
      <c r="B3" s="268"/>
      <c r="C3" s="268"/>
      <c r="D3" s="268"/>
      <c r="E3" s="268"/>
      <c r="F3" s="268"/>
      <c r="G3" s="268"/>
      <c r="H3" s="268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159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45805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3" t="s">
        <v>8</v>
      </c>
      <c r="B13" s="211"/>
      <c r="C13" s="264"/>
      <c r="D13" s="150">
        <v>100000</v>
      </c>
      <c r="E13" s="34"/>
      <c r="F13" s="209" t="s">
        <v>9</v>
      </c>
      <c r="G13" s="209"/>
      <c r="H13" s="58">
        <f>D15</f>
        <v>252.21993999951519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06" t="s">
        <v>17</v>
      </c>
      <c r="B15" s="207"/>
      <c r="C15" s="208"/>
      <c r="D15" s="168">
        <f>-G389+H389</f>
        <v>252.21993999951519</v>
      </c>
      <c r="E15" s="21"/>
      <c r="F15" s="209"/>
      <c r="G15" s="210"/>
      <c r="H15" s="24"/>
    </row>
    <row r="16" spans="1:8" s="10" customFormat="1" ht="15" customHeight="1" x14ac:dyDescent="0.2">
      <c r="A16" s="206" t="s">
        <v>11</v>
      </c>
      <c r="B16" s="208"/>
      <c r="C16" s="208"/>
      <c r="D16" s="162">
        <f>SUM(H418:H422)</f>
        <v>1132685.5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>
        <f>H426</f>
        <v>1605</v>
      </c>
      <c r="E17" s="37"/>
      <c r="F17" s="212" t="s">
        <v>10</v>
      </c>
      <c r="G17" s="213"/>
      <c r="H17" s="60">
        <f>D15+D16+D17</f>
        <v>1134542.7199399995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>
        <v>45139</v>
      </c>
      <c r="B21" s="67" t="s">
        <v>19</v>
      </c>
      <c r="C21" s="68"/>
      <c r="D21" s="193" t="s">
        <v>38</v>
      </c>
      <c r="E21" s="194"/>
      <c r="F21" s="69" t="s">
        <v>16</v>
      </c>
      <c r="G21" s="70"/>
      <c r="H21" s="70">
        <f>100000*1</f>
        <v>100000</v>
      </c>
    </row>
    <row r="22" spans="1:10" s="10" customFormat="1" ht="15" customHeight="1" x14ac:dyDescent="0.2">
      <c r="A22" s="81">
        <v>45139</v>
      </c>
      <c r="B22" s="72" t="s">
        <v>20</v>
      </c>
      <c r="C22" s="73">
        <v>20000</v>
      </c>
      <c r="D22" s="261" t="s">
        <v>30</v>
      </c>
      <c r="E22" s="261"/>
      <c r="F22" s="74">
        <v>0.22</v>
      </c>
      <c r="G22" s="74">
        <f>C22*F22</f>
        <v>4400</v>
      </c>
      <c r="H22" s="74"/>
    </row>
    <row r="23" spans="1:10" s="10" customFormat="1" ht="15" customHeight="1" x14ac:dyDescent="0.2">
      <c r="A23" s="66">
        <v>45139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108</v>
      </c>
      <c r="H23" s="70"/>
    </row>
    <row r="24" spans="1:10" s="10" customFormat="1" ht="15" customHeight="1" x14ac:dyDescent="0.2">
      <c r="A24" s="81">
        <v>45139</v>
      </c>
      <c r="B24" s="72" t="s">
        <v>22</v>
      </c>
      <c r="C24" s="73"/>
      <c r="D24" s="198" t="s">
        <v>24</v>
      </c>
      <c r="E24" s="198"/>
      <c r="F24" s="74"/>
      <c r="G24" s="74">
        <f>G22*0.018</f>
        <v>79.199999999999989</v>
      </c>
      <c r="H24" s="74"/>
    </row>
    <row r="25" spans="1:10" s="10" customFormat="1" ht="15" customHeight="1" x14ac:dyDescent="0.2">
      <c r="A25" s="66">
        <v>45139</v>
      </c>
      <c r="B25" s="67" t="s">
        <v>16</v>
      </c>
      <c r="C25" s="68"/>
      <c r="D25" s="193" t="s">
        <v>16</v>
      </c>
      <c r="E25" s="194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81">
        <v>45139</v>
      </c>
      <c r="B26" s="72" t="s">
        <v>20</v>
      </c>
      <c r="C26" s="73">
        <v>15000</v>
      </c>
      <c r="D26" s="261" t="s">
        <v>33</v>
      </c>
      <c r="E26" s="261"/>
      <c r="F26" s="74">
        <v>1.05</v>
      </c>
      <c r="G26" s="74">
        <f>C26*F26</f>
        <v>15750</v>
      </c>
      <c r="H26" s="74"/>
    </row>
    <row r="27" spans="1:10" s="10" customFormat="1" ht="15" customHeight="1" x14ac:dyDescent="0.2">
      <c r="A27" s="66">
        <v>45139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103</v>
      </c>
      <c r="H27" s="70"/>
    </row>
    <row r="28" spans="1:10" s="10" customFormat="1" ht="15" customHeight="1" x14ac:dyDescent="0.2">
      <c r="A28" s="81">
        <v>45139</v>
      </c>
      <c r="B28" s="72" t="s">
        <v>22</v>
      </c>
      <c r="C28" s="73"/>
      <c r="D28" s="198" t="s">
        <v>24</v>
      </c>
      <c r="E28" s="198"/>
      <c r="F28" s="74"/>
      <c r="G28" s="74">
        <f>G26*0.018</f>
        <v>283.5</v>
      </c>
      <c r="H28" s="74"/>
    </row>
    <row r="29" spans="1:10" s="10" customFormat="1" ht="15" customHeight="1" x14ac:dyDescent="0.2">
      <c r="A29" s="66">
        <v>45139</v>
      </c>
      <c r="B29" s="67" t="s">
        <v>16</v>
      </c>
      <c r="C29" s="68"/>
      <c r="D29" s="193" t="s">
        <v>16</v>
      </c>
      <c r="E29" s="194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81">
        <v>45139</v>
      </c>
      <c r="B30" s="72" t="s">
        <v>20</v>
      </c>
      <c r="C30" s="73">
        <v>5000</v>
      </c>
      <c r="D30" s="261" t="s">
        <v>32</v>
      </c>
      <c r="E30" s="261"/>
      <c r="F30" s="74">
        <v>2.75</v>
      </c>
      <c r="G30" s="74">
        <f>C30*F30</f>
        <v>13750</v>
      </c>
      <c r="H30" s="74"/>
    </row>
    <row r="31" spans="1:10" s="10" customFormat="1" ht="15" customHeight="1" x14ac:dyDescent="0.2">
      <c r="A31" s="66">
        <v>45139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93</v>
      </c>
      <c r="H31" s="70"/>
    </row>
    <row r="32" spans="1:10" s="10" customFormat="1" ht="15" customHeight="1" x14ac:dyDescent="0.2">
      <c r="A32" s="81">
        <v>45139</v>
      </c>
      <c r="B32" s="72" t="s">
        <v>22</v>
      </c>
      <c r="C32" s="73"/>
      <c r="D32" s="198" t="s">
        <v>24</v>
      </c>
      <c r="E32" s="198"/>
      <c r="F32" s="74"/>
      <c r="G32" s="74">
        <f>G30*0.018</f>
        <v>247.49999999999997</v>
      </c>
      <c r="H32" s="74"/>
    </row>
    <row r="33" spans="1:8" s="10" customFormat="1" ht="15" customHeight="1" x14ac:dyDescent="0.2">
      <c r="A33" s="66">
        <v>45139</v>
      </c>
      <c r="B33" s="67" t="s">
        <v>16</v>
      </c>
      <c r="C33" s="68"/>
      <c r="D33" s="193" t="s">
        <v>16</v>
      </c>
      <c r="E33" s="194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81">
        <v>45139</v>
      </c>
      <c r="B34" s="72" t="s">
        <v>20</v>
      </c>
      <c r="C34" s="73">
        <v>40</v>
      </c>
      <c r="D34" s="261" t="s">
        <v>34</v>
      </c>
      <c r="E34" s="261"/>
      <c r="F34" s="74">
        <v>451.28</v>
      </c>
      <c r="G34" s="74">
        <f>C34*F34</f>
        <v>18051.199999999997</v>
      </c>
      <c r="H34" s="74"/>
    </row>
    <row r="35" spans="1:8" s="10" customFormat="1" ht="15" customHeight="1" x14ac:dyDescent="0.2">
      <c r="A35" s="66">
        <v>45139</v>
      </c>
      <c r="B35" s="67" t="s">
        <v>21</v>
      </c>
      <c r="C35" s="68"/>
      <c r="D35" s="197" t="s">
        <v>23</v>
      </c>
      <c r="E35" s="197"/>
      <c r="F35" s="70"/>
      <c r="G35" s="70">
        <f>88+(C34*0.001)</f>
        <v>88.04</v>
      </c>
      <c r="H35" s="70"/>
    </row>
    <row r="36" spans="1:8" s="10" customFormat="1" ht="15" customHeight="1" x14ac:dyDescent="0.2">
      <c r="A36" s="81">
        <v>45139</v>
      </c>
      <c r="B36" s="72" t="s">
        <v>22</v>
      </c>
      <c r="C36" s="73"/>
      <c r="D36" s="198" t="s">
        <v>24</v>
      </c>
      <c r="E36" s="198"/>
      <c r="F36" s="74"/>
      <c r="G36" s="74">
        <f>G34*0.018</f>
        <v>324.9215999999999</v>
      </c>
      <c r="H36" s="74"/>
    </row>
    <row r="37" spans="1:8" ht="15" customHeight="1" x14ac:dyDescent="0.25">
      <c r="A37" s="66">
        <v>45139</v>
      </c>
      <c r="B37" s="67" t="s">
        <v>16</v>
      </c>
      <c r="C37" s="68"/>
      <c r="D37" s="193" t="s">
        <v>16</v>
      </c>
      <c r="E37" s="194"/>
      <c r="F37" s="69" t="s">
        <v>16</v>
      </c>
      <c r="G37" s="70"/>
      <c r="H37" s="70" t="s">
        <v>16</v>
      </c>
    </row>
    <row r="38" spans="1:8" ht="15" customHeight="1" x14ac:dyDescent="0.25">
      <c r="A38" s="81">
        <v>45139</v>
      </c>
      <c r="B38" s="72" t="s">
        <v>20</v>
      </c>
      <c r="C38" s="73">
        <v>40</v>
      </c>
      <c r="D38" s="261" t="s">
        <v>29</v>
      </c>
      <c r="E38" s="261"/>
      <c r="F38" s="74">
        <v>283.5</v>
      </c>
      <c r="G38" s="74">
        <f>C38*F38</f>
        <v>11340</v>
      </c>
      <c r="H38" s="74"/>
    </row>
    <row r="39" spans="1:8" ht="15" customHeight="1" x14ac:dyDescent="0.25">
      <c r="A39" s="66">
        <v>45139</v>
      </c>
      <c r="B39" s="67" t="s">
        <v>21</v>
      </c>
      <c r="C39" s="68"/>
      <c r="D39" s="197" t="s">
        <v>23</v>
      </c>
      <c r="E39" s="197"/>
      <c r="F39" s="70"/>
      <c r="G39" s="70">
        <f>88+(C38*0.001)</f>
        <v>88.04</v>
      </c>
      <c r="H39" s="70"/>
    </row>
    <row r="40" spans="1:8" ht="15" customHeight="1" x14ac:dyDescent="0.25">
      <c r="A40" s="81">
        <v>45139</v>
      </c>
      <c r="B40" s="72" t="s">
        <v>22</v>
      </c>
      <c r="C40" s="73"/>
      <c r="D40" s="198" t="s">
        <v>24</v>
      </c>
      <c r="E40" s="198"/>
      <c r="F40" s="74"/>
      <c r="G40" s="74">
        <f>G38*0.018</f>
        <v>204.11999999999998</v>
      </c>
      <c r="H40" s="74"/>
    </row>
    <row r="41" spans="1:8" ht="15" customHeight="1" x14ac:dyDescent="0.25">
      <c r="A41" s="66" t="s">
        <v>16</v>
      </c>
      <c r="B41" s="67" t="s">
        <v>16</v>
      </c>
      <c r="C41" s="68"/>
      <c r="D41" s="231" t="s">
        <v>16</v>
      </c>
      <c r="E41" s="232"/>
      <c r="F41" s="69" t="s">
        <v>16</v>
      </c>
      <c r="G41" s="70"/>
      <c r="H41" s="70" t="s">
        <v>16</v>
      </c>
    </row>
    <row r="42" spans="1:8" ht="15" customHeight="1" x14ac:dyDescent="0.25">
      <c r="A42" s="71">
        <v>45170</v>
      </c>
      <c r="B42" s="72" t="s">
        <v>20</v>
      </c>
      <c r="C42" s="73">
        <v>10</v>
      </c>
      <c r="D42" s="261" t="s">
        <v>34</v>
      </c>
      <c r="E42" s="261"/>
      <c r="F42" s="74">
        <v>407.82</v>
      </c>
      <c r="G42" s="74">
        <f>C42*F42</f>
        <v>4078.2</v>
      </c>
      <c r="H42" s="74"/>
    </row>
    <row r="43" spans="1:8" ht="15" customHeight="1" x14ac:dyDescent="0.25">
      <c r="A43" s="80">
        <v>45170</v>
      </c>
      <c r="B43" s="67" t="s">
        <v>21</v>
      </c>
      <c r="C43" s="68"/>
      <c r="D43" s="197" t="s">
        <v>23</v>
      </c>
      <c r="E43" s="197"/>
      <c r="F43" s="70"/>
      <c r="G43" s="70">
        <f>88+(C42*0.001)</f>
        <v>88.01</v>
      </c>
      <c r="H43" s="70"/>
    </row>
    <row r="44" spans="1:8" ht="15" customHeight="1" x14ac:dyDescent="0.25">
      <c r="A44" s="71">
        <v>45170</v>
      </c>
      <c r="B44" s="72" t="s">
        <v>22</v>
      </c>
      <c r="C44" s="73"/>
      <c r="D44" s="198" t="s">
        <v>24</v>
      </c>
      <c r="E44" s="198"/>
      <c r="F44" s="74"/>
      <c r="G44" s="74">
        <f>G42*0.018</f>
        <v>73.407599999999988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71">
        <v>45170</v>
      </c>
      <c r="B46" s="72" t="s">
        <v>20</v>
      </c>
      <c r="C46" s="73">
        <v>10</v>
      </c>
      <c r="D46" s="261" t="s">
        <v>29</v>
      </c>
      <c r="E46" s="261"/>
      <c r="F46" s="74">
        <v>268.05599999999998</v>
      </c>
      <c r="G46" s="74">
        <f>C46*F46</f>
        <v>2680.56</v>
      </c>
      <c r="H46" s="74"/>
    </row>
    <row r="47" spans="1:8" s="10" customFormat="1" ht="15.75" customHeight="1" x14ac:dyDescent="0.2">
      <c r="A47" s="80">
        <v>45170</v>
      </c>
      <c r="B47" s="67" t="s">
        <v>21</v>
      </c>
      <c r="C47" s="68"/>
      <c r="D47" s="197" t="s">
        <v>23</v>
      </c>
      <c r="E47" s="197"/>
      <c r="F47" s="70"/>
      <c r="G47" s="70">
        <f>88+(C46*0.001)</f>
        <v>88.01</v>
      </c>
      <c r="H47" s="70"/>
    </row>
    <row r="48" spans="1:8" s="10" customFormat="1" ht="15.75" customHeight="1" x14ac:dyDescent="0.2">
      <c r="A48" s="71">
        <v>45170</v>
      </c>
      <c r="B48" s="72" t="s">
        <v>22</v>
      </c>
      <c r="C48" s="73"/>
      <c r="D48" s="198" t="s">
        <v>24</v>
      </c>
      <c r="E48" s="198"/>
      <c r="F48" s="74"/>
      <c r="G48" s="74">
        <f>G46*0.018</f>
        <v>48.250079999999997</v>
      </c>
      <c r="H48" s="74"/>
    </row>
    <row r="49" spans="1:8" s="10" customFormat="1" ht="15" customHeight="1" x14ac:dyDescent="0.2">
      <c r="A49" s="66"/>
      <c r="B49" s="67"/>
      <c r="C49" s="68"/>
      <c r="D49" s="193"/>
      <c r="E49" s="194"/>
      <c r="F49" s="69"/>
      <c r="G49" s="70"/>
      <c r="H49" s="70"/>
    </row>
    <row r="50" spans="1:8" s="10" customFormat="1" ht="15" customHeight="1" x14ac:dyDescent="0.2">
      <c r="A50" s="71">
        <v>45201</v>
      </c>
      <c r="B50" s="72" t="s">
        <v>20</v>
      </c>
      <c r="C50" s="73">
        <v>10</v>
      </c>
      <c r="D50" s="261" t="s">
        <v>34</v>
      </c>
      <c r="E50" s="261"/>
      <c r="F50" s="74">
        <v>407.82</v>
      </c>
      <c r="G50" s="74">
        <f>C50*F50</f>
        <v>4078.2</v>
      </c>
      <c r="H50" s="74"/>
    </row>
    <row r="51" spans="1:8" s="10" customFormat="1" ht="15" customHeight="1" x14ac:dyDescent="0.2">
      <c r="A51" s="80">
        <v>45201</v>
      </c>
      <c r="B51" s="67" t="s">
        <v>21</v>
      </c>
      <c r="C51" s="68"/>
      <c r="D51" s="197" t="s">
        <v>23</v>
      </c>
      <c r="E51" s="197"/>
      <c r="F51" s="70"/>
      <c r="G51" s="70">
        <f>88+(C50*0.001)</f>
        <v>88.01</v>
      </c>
      <c r="H51" s="70"/>
    </row>
    <row r="52" spans="1:8" s="10" customFormat="1" ht="15" customHeight="1" x14ac:dyDescent="0.2">
      <c r="A52" s="71">
        <v>45201</v>
      </c>
      <c r="B52" s="72" t="s">
        <v>22</v>
      </c>
      <c r="C52" s="73"/>
      <c r="D52" s="198" t="s">
        <v>24</v>
      </c>
      <c r="E52" s="198"/>
      <c r="F52" s="74"/>
      <c r="G52" s="74">
        <f>G50*0.018</f>
        <v>73.407599999999988</v>
      </c>
      <c r="H52" s="74"/>
    </row>
    <row r="53" spans="1:8" s="10" customFormat="1" ht="15" customHeight="1" x14ac:dyDescent="0.2">
      <c r="A53" s="66"/>
      <c r="B53" s="67" t="s">
        <v>16</v>
      </c>
      <c r="C53" s="68"/>
      <c r="D53" s="193" t="s">
        <v>16</v>
      </c>
      <c r="E53" s="194"/>
      <c r="F53" s="69" t="s">
        <v>16</v>
      </c>
      <c r="G53" s="70"/>
      <c r="H53" s="70" t="s">
        <v>16</v>
      </c>
    </row>
    <row r="54" spans="1:8" s="10" customFormat="1" ht="15" customHeight="1" x14ac:dyDescent="0.2">
      <c r="A54" s="71">
        <v>45201</v>
      </c>
      <c r="B54" s="72" t="s">
        <v>20</v>
      </c>
      <c r="C54" s="73">
        <v>10</v>
      </c>
      <c r="D54" s="261" t="s">
        <v>29</v>
      </c>
      <c r="E54" s="261"/>
      <c r="F54" s="74">
        <v>268.05599999999998</v>
      </c>
      <c r="G54" s="74">
        <f>C54*F54</f>
        <v>2680.56</v>
      </c>
      <c r="H54" s="74"/>
    </row>
    <row r="55" spans="1:8" s="10" customFormat="1" ht="15" customHeight="1" x14ac:dyDescent="0.2">
      <c r="A55" s="80">
        <v>45201</v>
      </c>
      <c r="B55" s="67" t="s">
        <v>21</v>
      </c>
      <c r="C55" s="68"/>
      <c r="D55" s="197" t="s">
        <v>23</v>
      </c>
      <c r="E55" s="197"/>
      <c r="F55" s="70"/>
      <c r="G55" s="70">
        <f>88+(C54*0.001)</f>
        <v>88.01</v>
      </c>
      <c r="H55" s="70"/>
    </row>
    <row r="56" spans="1:8" s="10" customFormat="1" ht="15" customHeight="1" x14ac:dyDescent="0.2">
      <c r="A56" s="71">
        <v>45201</v>
      </c>
      <c r="B56" s="72" t="s">
        <v>22</v>
      </c>
      <c r="C56" s="73"/>
      <c r="D56" s="198" t="s">
        <v>24</v>
      </c>
      <c r="E56" s="198"/>
      <c r="F56" s="74"/>
      <c r="G56" s="74">
        <f>G54*0.018</f>
        <v>48.250079999999997</v>
      </c>
      <c r="H56" s="74"/>
    </row>
    <row r="57" spans="1:8" s="10" customFormat="1" ht="15" customHeight="1" x14ac:dyDescent="0.2">
      <c r="A57" s="66" t="s">
        <v>16</v>
      </c>
      <c r="B57" s="67"/>
      <c r="C57" s="68"/>
      <c r="D57" s="231"/>
      <c r="E57" s="232"/>
      <c r="F57" s="69" t="s">
        <v>16</v>
      </c>
      <c r="G57" s="70"/>
      <c r="H57" s="70" t="s">
        <v>16</v>
      </c>
    </row>
    <row r="58" spans="1:8" s="10" customFormat="1" ht="15" customHeight="1" x14ac:dyDescent="0.2">
      <c r="A58" s="71">
        <v>45201</v>
      </c>
      <c r="B58" s="72" t="s">
        <v>39</v>
      </c>
      <c r="C58" s="73">
        <v>5000</v>
      </c>
      <c r="D58" s="256" t="s">
        <v>32</v>
      </c>
      <c r="E58" s="256"/>
      <c r="F58" s="74">
        <v>4.2</v>
      </c>
      <c r="G58" s="74"/>
      <c r="H58" s="74">
        <f>(C58*F58)</f>
        <v>21000</v>
      </c>
    </row>
    <row r="59" spans="1:8" s="10" customFormat="1" ht="15" customHeight="1" x14ac:dyDescent="0.2">
      <c r="A59" s="80">
        <v>45201</v>
      </c>
      <c r="B59" s="67" t="s">
        <v>21</v>
      </c>
      <c r="C59" s="68"/>
      <c r="D59" s="197" t="s">
        <v>23</v>
      </c>
      <c r="E59" s="197"/>
      <c r="F59" s="70"/>
      <c r="G59" s="70">
        <f>88+(C58*0.001)</f>
        <v>93</v>
      </c>
      <c r="H59" s="70"/>
    </row>
    <row r="60" spans="1:8" s="10" customFormat="1" ht="15" customHeight="1" x14ac:dyDescent="0.2">
      <c r="A60" s="71">
        <v>45201</v>
      </c>
      <c r="B60" s="72" t="s">
        <v>22</v>
      </c>
      <c r="C60" s="73"/>
      <c r="D60" s="198" t="s">
        <v>24</v>
      </c>
      <c r="E60" s="198"/>
      <c r="F60" s="74"/>
      <c r="G60" s="74">
        <f>G58*0.018</f>
        <v>0</v>
      </c>
      <c r="H60" s="74"/>
    </row>
    <row r="61" spans="1:8" s="10" customFormat="1" ht="15" customHeight="1" x14ac:dyDescent="0.2">
      <c r="A61" s="66"/>
      <c r="B61" s="67"/>
      <c r="C61" s="68"/>
      <c r="D61" s="193"/>
      <c r="E61" s="194"/>
      <c r="F61" s="69"/>
      <c r="G61" s="70"/>
      <c r="H61" s="70"/>
    </row>
    <row r="62" spans="1:8" s="10" customFormat="1" ht="15" customHeight="1" x14ac:dyDescent="0.2">
      <c r="A62" s="71">
        <v>45202</v>
      </c>
      <c r="B62" s="72" t="s">
        <v>39</v>
      </c>
      <c r="C62" s="73">
        <v>20000</v>
      </c>
      <c r="D62" s="249" t="s">
        <v>30</v>
      </c>
      <c r="E62" s="257"/>
      <c r="F62" s="74">
        <v>1.04</v>
      </c>
      <c r="G62" s="116"/>
      <c r="H62" s="74">
        <f>C62*F62</f>
        <v>20800</v>
      </c>
    </row>
    <row r="63" spans="1:8" s="10" customFormat="1" ht="15" customHeight="1" x14ac:dyDescent="0.2">
      <c r="A63" s="80">
        <v>45202</v>
      </c>
      <c r="B63" s="67" t="s">
        <v>21</v>
      </c>
      <c r="C63" s="68"/>
      <c r="D63" s="197" t="s">
        <v>23</v>
      </c>
      <c r="E63" s="197"/>
      <c r="F63" s="70"/>
      <c r="G63" s="70">
        <v>0</v>
      </c>
      <c r="H63" s="70"/>
    </row>
    <row r="64" spans="1:8" s="10" customFormat="1" ht="15" customHeight="1" x14ac:dyDescent="0.2">
      <c r="A64" s="71">
        <v>45202</v>
      </c>
      <c r="B64" s="72" t="s">
        <v>22</v>
      </c>
      <c r="C64" s="73"/>
      <c r="D64" s="198" t="s">
        <v>24</v>
      </c>
      <c r="E64" s="198"/>
      <c r="F64" s="74"/>
      <c r="G64" s="74">
        <v>0</v>
      </c>
      <c r="H64" s="74"/>
    </row>
    <row r="65" spans="1:8" ht="15" customHeight="1" x14ac:dyDescent="0.25">
      <c r="A65" s="66"/>
      <c r="B65" s="67" t="s">
        <v>16</v>
      </c>
      <c r="C65" s="68"/>
      <c r="D65" s="231"/>
      <c r="E65" s="232"/>
      <c r="F65" s="69" t="s">
        <v>16</v>
      </c>
      <c r="G65" s="70"/>
      <c r="H65" s="70" t="s">
        <v>16</v>
      </c>
    </row>
    <row r="66" spans="1:8" ht="15" customHeight="1" x14ac:dyDescent="0.25">
      <c r="A66" s="71">
        <v>45202</v>
      </c>
      <c r="B66" s="72" t="s">
        <v>20</v>
      </c>
      <c r="C66" s="73">
        <v>2500</v>
      </c>
      <c r="D66" s="256" t="s">
        <v>42</v>
      </c>
      <c r="E66" s="256"/>
      <c r="F66" s="74">
        <v>14.9</v>
      </c>
      <c r="G66" s="74">
        <f>(C66*F66)</f>
        <v>37250</v>
      </c>
      <c r="H66" s="74"/>
    </row>
    <row r="67" spans="1:8" ht="15" customHeight="1" x14ac:dyDescent="0.25">
      <c r="A67" s="80">
        <v>45202</v>
      </c>
      <c r="B67" s="67" t="s">
        <v>21</v>
      </c>
      <c r="C67" s="68"/>
      <c r="D67" s="197" t="s">
        <v>23</v>
      </c>
      <c r="E67" s="197"/>
      <c r="F67" s="70"/>
      <c r="G67" s="70">
        <f>88+(C66*0.001)</f>
        <v>90.5</v>
      </c>
      <c r="H67" s="70"/>
    </row>
    <row r="68" spans="1:8" ht="15" customHeight="1" x14ac:dyDescent="0.25">
      <c r="A68" s="71">
        <v>45202</v>
      </c>
      <c r="B68" s="72" t="s">
        <v>22</v>
      </c>
      <c r="C68" s="73"/>
      <c r="D68" s="198" t="s">
        <v>24</v>
      </c>
      <c r="E68" s="198"/>
      <c r="F68" s="74"/>
      <c r="G68" s="74">
        <f>G66*0.018</f>
        <v>670.5</v>
      </c>
      <c r="H68" s="74"/>
    </row>
    <row r="69" spans="1:8" ht="15" customHeight="1" x14ac:dyDescent="0.25">
      <c r="A69" s="66"/>
      <c r="B69" s="67"/>
      <c r="C69" s="68"/>
      <c r="D69" s="231"/>
      <c r="E69" s="232"/>
      <c r="F69" s="69" t="s">
        <v>16</v>
      </c>
      <c r="G69" s="70"/>
      <c r="H69" s="70" t="s">
        <v>16</v>
      </c>
    </row>
    <row r="70" spans="1:8" ht="15" customHeight="1" x14ac:dyDescent="0.25">
      <c r="A70" s="71">
        <v>45205</v>
      </c>
      <c r="B70" s="72" t="s">
        <v>20</v>
      </c>
      <c r="C70" s="73">
        <v>2500</v>
      </c>
      <c r="D70" s="233" t="s">
        <v>31</v>
      </c>
      <c r="E70" s="246"/>
      <c r="F70" s="74">
        <v>4.26</v>
      </c>
      <c r="G70" s="74">
        <f>C70*F70</f>
        <v>10650</v>
      </c>
      <c r="H70" s="74" t="s">
        <v>16</v>
      </c>
    </row>
    <row r="71" spans="1:8" ht="15" customHeight="1" x14ac:dyDescent="0.25">
      <c r="A71" s="80">
        <v>45205</v>
      </c>
      <c r="B71" s="67" t="s">
        <v>21</v>
      </c>
      <c r="C71" s="68"/>
      <c r="D71" s="197" t="s">
        <v>23</v>
      </c>
      <c r="E71" s="197"/>
      <c r="F71" s="70"/>
      <c r="G71" s="70">
        <f>88+(C70*0.001)</f>
        <v>90.5</v>
      </c>
      <c r="H71" s="70"/>
    </row>
    <row r="72" spans="1:8" ht="15" customHeight="1" x14ac:dyDescent="0.25">
      <c r="A72" s="71">
        <v>45205</v>
      </c>
      <c r="B72" s="72" t="s">
        <v>22</v>
      </c>
      <c r="C72" s="73"/>
      <c r="D72" s="198" t="s">
        <v>24</v>
      </c>
      <c r="E72" s="198"/>
      <c r="F72" s="74"/>
      <c r="G72" s="74">
        <f>G70*0.018</f>
        <v>191.7</v>
      </c>
      <c r="H72" s="74"/>
    </row>
    <row r="73" spans="1:8" ht="15" customHeight="1" x14ac:dyDescent="0.25">
      <c r="A73" s="66"/>
      <c r="B73" s="67" t="s">
        <v>16</v>
      </c>
      <c r="C73" s="68"/>
      <c r="D73" s="231"/>
      <c r="E73" s="232"/>
      <c r="F73" s="69" t="s">
        <v>16</v>
      </c>
      <c r="G73" s="70"/>
      <c r="H73" s="70" t="s">
        <v>16</v>
      </c>
    </row>
    <row r="74" spans="1:8" s="10" customFormat="1" ht="15.75" customHeight="1" x14ac:dyDescent="0.2">
      <c r="A74" s="71">
        <v>45208</v>
      </c>
      <c r="B74" s="72" t="s">
        <v>39</v>
      </c>
      <c r="C74" s="73">
        <v>17500</v>
      </c>
      <c r="D74" s="233" t="s">
        <v>31</v>
      </c>
      <c r="E74" s="246"/>
      <c r="F74" s="74">
        <v>4.2</v>
      </c>
      <c r="G74" s="116"/>
      <c r="H74" s="74">
        <f>C74*F74</f>
        <v>73500</v>
      </c>
    </row>
    <row r="75" spans="1:8" s="10" customFormat="1" ht="15.75" customHeight="1" x14ac:dyDescent="0.2">
      <c r="A75" s="80">
        <v>45208</v>
      </c>
      <c r="B75" s="67" t="s">
        <v>21</v>
      </c>
      <c r="C75" s="68"/>
      <c r="D75" s="197" t="s">
        <v>23</v>
      </c>
      <c r="E75" s="197"/>
      <c r="F75" s="70"/>
      <c r="G75" s="70">
        <v>0</v>
      </c>
      <c r="H75" s="70"/>
    </row>
    <row r="76" spans="1:8" s="10" customFormat="1" ht="15.75" customHeight="1" x14ac:dyDescent="0.2">
      <c r="A76" s="71">
        <v>45208</v>
      </c>
      <c r="B76" s="72" t="s">
        <v>22</v>
      </c>
      <c r="C76" s="73"/>
      <c r="D76" s="198" t="s">
        <v>24</v>
      </c>
      <c r="E76" s="198"/>
      <c r="F76" s="74"/>
      <c r="G76" s="74">
        <v>0</v>
      </c>
      <c r="H76" s="74"/>
    </row>
    <row r="77" spans="1:8" s="10" customFormat="1" ht="12.75" x14ac:dyDescent="0.2">
      <c r="A77" s="66" t="s">
        <v>16</v>
      </c>
      <c r="B77" s="67"/>
      <c r="C77" s="68"/>
      <c r="D77" s="231" t="s">
        <v>16</v>
      </c>
      <c r="E77" s="232"/>
      <c r="F77" s="69" t="s">
        <v>16</v>
      </c>
      <c r="G77" s="70"/>
      <c r="H77" s="70" t="s">
        <v>16</v>
      </c>
    </row>
    <row r="78" spans="1:8" s="10" customFormat="1" x14ac:dyDescent="0.2">
      <c r="A78" s="71">
        <v>45205</v>
      </c>
      <c r="B78" s="72" t="s">
        <v>20</v>
      </c>
      <c r="C78" s="73">
        <v>2500</v>
      </c>
      <c r="D78" s="233" t="s">
        <v>44</v>
      </c>
      <c r="E78" s="246"/>
      <c r="F78" s="74">
        <v>25.78</v>
      </c>
      <c r="G78" s="74">
        <f>C78*F78</f>
        <v>64450</v>
      </c>
      <c r="H78" s="74" t="s">
        <v>16</v>
      </c>
    </row>
    <row r="79" spans="1:8" s="10" customFormat="1" ht="12.75" x14ac:dyDescent="0.2">
      <c r="A79" s="80">
        <v>45205</v>
      </c>
      <c r="B79" s="67" t="s">
        <v>21</v>
      </c>
      <c r="C79" s="68"/>
      <c r="D79" s="197" t="s">
        <v>23</v>
      </c>
      <c r="E79" s="197"/>
      <c r="F79" s="70"/>
      <c r="G79" s="70">
        <f>88+(C78*0.001)</f>
        <v>90.5</v>
      </c>
      <c r="H79" s="70"/>
    </row>
    <row r="80" spans="1:8" s="10" customFormat="1" ht="12.75" x14ac:dyDescent="0.2">
      <c r="A80" s="71">
        <v>45205</v>
      </c>
      <c r="B80" s="72" t="s">
        <v>22</v>
      </c>
      <c r="C80" s="73"/>
      <c r="D80" s="198" t="s">
        <v>24</v>
      </c>
      <c r="E80" s="198"/>
      <c r="F80" s="74"/>
      <c r="G80" s="74">
        <f>G78*0.018</f>
        <v>1160.0999999999999</v>
      </c>
      <c r="H80" s="74"/>
    </row>
    <row r="81" spans="1:8" s="10" customFormat="1" ht="12.75" x14ac:dyDescent="0.2">
      <c r="A81" s="66"/>
      <c r="B81" s="67" t="s">
        <v>16</v>
      </c>
      <c r="C81" s="68"/>
      <c r="D81" s="231"/>
      <c r="E81" s="232"/>
      <c r="F81" s="69" t="s">
        <v>16</v>
      </c>
      <c r="G81" s="70"/>
      <c r="H81" s="70" t="s">
        <v>16</v>
      </c>
    </row>
    <row r="82" spans="1:8" s="10" customFormat="1" ht="12.75" x14ac:dyDescent="0.2">
      <c r="A82" s="71">
        <v>45208</v>
      </c>
      <c r="B82" s="72" t="s">
        <v>20</v>
      </c>
      <c r="C82" s="73">
        <v>4000</v>
      </c>
      <c r="D82" s="233" t="s">
        <v>46</v>
      </c>
      <c r="E82" s="234"/>
      <c r="F82" s="74">
        <v>5.5</v>
      </c>
      <c r="G82" s="74">
        <f>C82*F82</f>
        <v>22000</v>
      </c>
      <c r="H82" s="74" t="s">
        <v>16</v>
      </c>
    </row>
    <row r="83" spans="1:8" s="10" customFormat="1" ht="12.75" x14ac:dyDescent="0.2">
      <c r="A83" s="80">
        <v>45208</v>
      </c>
      <c r="B83" s="67" t="s">
        <v>21</v>
      </c>
      <c r="C83" s="68"/>
      <c r="D83" s="197" t="s">
        <v>23</v>
      </c>
      <c r="E83" s="197"/>
      <c r="F83" s="70"/>
      <c r="G83" s="70">
        <f>88+(C82*0.001)</f>
        <v>92</v>
      </c>
      <c r="H83" s="70"/>
    </row>
    <row r="84" spans="1:8" s="10" customFormat="1" ht="12.75" x14ac:dyDescent="0.2">
      <c r="A84" s="71">
        <v>45208</v>
      </c>
      <c r="B84" s="72" t="s">
        <v>22</v>
      </c>
      <c r="C84" s="73"/>
      <c r="D84" s="198" t="s">
        <v>24</v>
      </c>
      <c r="E84" s="198"/>
      <c r="F84" s="74"/>
      <c r="G84" s="74">
        <f>G82*0.018</f>
        <v>395.99999999999994</v>
      </c>
      <c r="H84" s="74"/>
    </row>
    <row r="85" spans="1:8" s="10" customFormat="1" ht="12.75" x14ac:dyDescent="0.2">
      <c r="A85" s="66"/>
      <c r="B85" s="67"/>
      <c r="C85" s="68"/>
      <c r="D85" s="193"/>
      <c r="E85" s="194"/>
      <c r="F85" s="69"/>
      <c r="G85" s="70"/>
      <c r="H85" s="70"/>
    </row>
    <row r="86" spans="1:8" s="10" customFormat="1" x14ac:dyDescent="0.2">
      <c r="A86" s="71">
        <v>45210</v>
      </c>
      <c r="B86" s="72" t="s">
        <v>20</v>
      </c>
      <c r="C86" s="73">
        <v>100</v>
      </c>
      <c r="D86" s="249" t="s">
        <v>47</v>
      </c>
      <c r="E86" s="257"/>
      <c r="F86" s="74">
        <v>196.13</v>
      </c>
      <c r="G86" s="118">
        <f>C86*F86</f>
        <v>19613</v>
      </c>
      <c r="H86" s="74"/>
    </row>
    <row r="87" spans="1:8" s="10" customFormat="1" ht="12.75" x14ac:dyDescent="0.2">
      <c r="A87" s="119">
        <v>45210</v>
      </c>
      <c r="B87" s="67" t="s">
        <v>21</v>
      </c>
      <c r="C87" s="68"/>
      <c r="D87" s="197" t="s">
        <v>23</v>
      </c>
      <c r="E87" s="197"/>
      <c r="F87" s="70"/>
      <c r="G87" s="120">
        <f>88+(C86*0.001)</f>
        <v>88.1</v>
      </c>
      <c r="H87" s="70"/>
    </row>
    <row r="88" spans="1:8" s="10" customFormat="1" ht="12.75" x14ac:dyDescent="0.2">
      <c r="A88" s="71">
        <v>45210</v>
      </c>
      <c r="B88" s="72" t="s">
        <v>22</v>
      </c>
      <c r="C88" s="73"/>
      <c r="D88" s="198" t="s">
        <v>24</v>
      </c>
      <c r="E88" s="198"/>
      <c r="F88" s="74"/>
      <c r="G88" s="121">
        <f>G86*0.018</f>
        <v>353.03399999999999</v>
      </c>
      <c r="H88" s="74"/>
    </row>
    <row r="89" spans="1:8" s="10" customFormat="1" ht="12.75" x14ac:dyDescent="0.2">
      <c r="A89" s="119">
        <v>45210</v>
      </c>
      <c r="B89" s="67" t="s">
        <v>16</v>
      </c>
      <c r="C89" s="68"/>
      <c r="D89" s="231"/>
      <c r="E89" s="232"/>
      <c r="F89" s="69" t="s">
        <v>16</v>
      </c>
      <c r="G89" s="120"/>
      <c r="H89" s="70" t="s">
        <v>16</v>
      </c>
    </row>
    <row r="90" spans="1:8" s="10" customFormat="1" ht="12.75" x14ac:dyDescent="0.2">
      <c r="A90" s="71">
        <v>45210</v>
      </c>
      <c r="B90" s="72" t="s">
        <v>20</v>
      </c>
      <c r="C90" s="73">
        <v>3000</v>
      </c>
      <c r="D90" s="256" t="s">
        <v>48</v>
      </c>
      <c r="E90" s="256"/>
      <c r="F90" s="74">
        <v>13.4</v>
      </c>
      <c r="G90" s="121">
        <f>(C90*F90)</f>
        <v>40200</v>
      </c>
      <c r="H90" s="74"/>
    </row>
    <row r="91" spans="1:8" s="10" customFormat="1" ht="12.75" x14ac:dyDescent="0.2">
      <c r="A91" s="119">
        <v>45210</v>
      </c>
      <c r="B91" s="67" t="s">
        <v>21</v>
      </c>
      <c r="C91" s="68"/>
      <c r="D91" s="197" t="s">
        <v>23</v>
      </c>
      <c r="E91" s="197"/>
      <c r="F91" s="70"/>
      <c r="G91" s="120">
        <f>88+(C90*0.001)</f>
        <v>91</v>
      </c>
      <c r="H91" s="70"/>
    </row>
    <row r="92" spans="1:8" s="10" customFormat="1" ht="12.75" x14ac:dyDescent="0.2">
      <c r="A92" s="71">
        <v>45210</v>
      </c>
      <c r="B92" s="72" t="s">
        <v>22</v>
      </c>
      <c r="C92" s="73"/>
      <c r="D92" s="198" t="s">
        <v>24</v>
      </c>
      <c r="E92" s="198"/>
      <c r="F92" s="74"/>
      <c r="G92" s="121">
        <f>G90*0.018</f>
        <v>723.59999999999991</v>
      </c>
      <c r="H92" s="74"/>
    </row>
    <row r="93" spans="1:8" s="10" customFormat="1" ht="12.75" x14ac:dyDescent="0.2">
      <c r="A93" s="119">
        <v>45210</v>
      </c>
      <c r="B93" s="67"/>
      <c r="C93" s="68"/>
      <c r="D93" s="231"/>
      <c r="E93" s="232"/>
      <c r="F93" s="69" t="s">
        <v>16</v>
      </c>
      <c r="G93" s="120"/>
      <c r="H93" s="70" t="s">
        <v>16</v>
      </c>
    </row>
    <row r="94" spans="1:8" s="10" customFormat="1" x14ac:dyDescent="0.2">
      <c r="A94" s="71">
        <v>45210</v>
      </c>
      <c r="B94" s="72" t="s">
        <v>20</v>
      </c>
      <c r="C94" s="73">
        <v>2000</v>
      </c>
      <c r="D94" s="233" t="s">
        <v>49</v>
      </c>
      <c r="E94" s="246"/>
      <c r="F94" s="74">
        <v>12.5</v>
      </c>
      <c r="G94" s="121">
        <f>C94*F94</f>
        <v>25000</v>
      </c>
      <c r="H94" s="74" t="s">
        <v>16</v>
      </c>
    </row>
    <row r="95" spans="1:8" x14ac:dyDescent="0.25">
      <c r="A95" s="119">
        <v>45210</v>
      </c>
      <c r="B95" s="67" t="s">
        <v>21</v>
      </c>
      <c r="C95" s="68"/>
      <c r="D95" s="197" t="s">
        <v>23</v>
      </c>
      <c r="E95" s="197"/>
      <c r="F95" s="70"/>
      <c r="G95" s="120">
        <f>88+(C94*0.001)</f>
        <v>90</v>
      </c>
      <c r="H95" s="70"/>
    </row>
    <row r="96" spans="1:8" x14ac:dyDescent="0.25">
      <c r="A96" s="71">
        <v>45210</v>
      </c>
      <c r="B96" s="72" t="s">
        <v>22</v>
      </c>
      <c r="C96" s="73"/>
      <c r="D96" s="198" t="s">
        <v>24</v>
      </c>
      <c r="E96" s="198"/>
      <c r="F96" s="74"/>
      <c r="G96" s="121">
        <f>G94*0.018</f>
        <v>449.99999999999994</v>
      </c>
      <c r="H96" s="74"/>
    </row>
    <row r="97" spans="1:8" x14ac:dyDescent="0.25">
      <c r="A97" s="119">
        <v>45210</v>
      </c>
      <c r="B97" s="67" t="s">
        <v>16</v>
      </c>
      <c r="C97" s="68"/>
      <c r="D97" s="231"/>
      <c r="E97" s="232"/>
      <c r="F97" s="69" t="s">
        <v>16</v>
      </c>
      <c r="G97" s="120"/>
      <c r="H97" s="70" t="s">
        <v>16</v>
      </c>
    </row>
    <row r="98" spans="1:8" x14ac:dyDescent="0.25">
      <c r="A98" s="71">
        <v>45210</v>
      </c>
      <c r="B98" s="72" t="s">
        <v>20</v>
      </c>
      <c r="C98" s="73">
        <v>1000</v>
      </c>
      <c r="D98" s="261" t="s">
        <v>50</v>
      </c>
      <c r="E98" s="261"/>
      <c r="F98" s="74">
        <v>13.7</v>
      </c>
      <c r="G98" s="118">
        <f>C98*F98</f>
        <v>13700</v>
      </c>
      <c r="H98" s="74"/>
    </row>
    <row r="99" spans="1:8" x14ac:dyDescent="0.25">
      <c r="A99" s="119">
        <v>45210</v>
      </c>
      <c r="B99" s="67" t="s">
        <v>21</v>
      </c>
      <c r="C99" s="68"/>
      <c r="D99" s="197" t="s">
        <v>23</v>
      </c>
      <c r="E99" s="197"/>
      <c r="F99" s="70"/>
      <c r="G99" s="120">
        <f>88+(C98*0.001)</f>
        <v>89</v>
      </c>
      <c r="H99" s="70"/>
    </row>
    <row r="100" spans="1:8" x14ac:dyDescent="0.25">
      <c r="A100" s="71">
        <v>45210</v>
      </c>
      <c r="B100" s="72" t="s">
        <v>22</v>
      </c>
      <c r="C100" s="73"/>
      <c r="D100" s="198" t="s">
        <v>24</v>
      </c>
      <c r="E100" s="198"/>
      <c r="F100" s="74"/>
      <c r="G100" s="121">
        <f>G98*0.018</f>
        <v>246.6</v>
      </c>
      <c r="H100" s="74"/>
    </row>
    <row r="101" spans="1:8" x14ac:dyDescent="0.25">
      <c r="A101" s="119">
        <v>45210</v>
      </c>
      <c r="B101" s="67"/>
      <c r="C101" s="68"/>
      <c r="D101" s="231" t="s">
        <v>16</v>
      </c>
      <c r="E101" s="232"/>
      <c r="F101" s="69" t="s">
        <v>16</v>
      </c>
      <c r="G101" s="120"/>
      <c r="H101" s="70" t="s">
        <v>16</v>
      </c>
    </row>
    <row r="102" spans="1:8" x14ac:dyDescent="0.25">
      <c r="A102" s="71">
        <v>45210</v>
      </c>
      <c r="B102" s="72" t="s">
        <v>39</v>
      </c>
      <c r="C102" s="73">
        <v>2500</v>
      </c>
      <c r="D102" s="256" t="s">
        <v>42</v>
      </c>
      <c r="E102" s="256"/>
      <c r="F102" s="74">
        <v>17.75</v>
      </c>
      <c r="G102" s="121"/>
      <c r="H102" s="74">
        <f>C102*F102</f>
        <v>44375</v>
      </c>
    </row>
    <row r="103" spans="1:8" x14ac:dyDescent="0.25">
      <c r="A103" s="119">
        <v>45210</v>
      </c>
      <c r="B103" s="67" t="s">
        <v>21</v>
      </c>
      <c r="C103" s="68"/>
      <c r="D103" s="197" t="s">
        <v>23</v>
      </c>
      <c r="E103" s="197"/>
      <c r="F103" s="70"/>
      <c r="G103" s="120">
        <v>0</v>
      </c>
      <c r="H103" s="70"/>
    </row>
    <row r="104" spans="1:8" x14ac:dyDescent="0.25">
      <c r="A104" s="71">
        <v>45210</v>
      </c>
      <c r="B104" s="72" t="s">
        <v>22</v>
      </c>
      <c r="C104" s="73"/>
      <c r="D104" s="198" t="s">
        <v>24</v>
      </c>
      <c r="E104" s="198"/>
      <c r="F104" s="74"/>
      <c r="G104" s="121">
        <v>0</v>
      </c>
      <c r="H104" s="74"/>
    </row>
    <row r="105" spans="1:8" x14ac:dyDescent="0.25">
      <c r="A105" s="119">
        <v>45210</v>
      </c>
      <c r="B105" s="67" t="s">
        <v>16</v>
      </c>
      <c r="C105" s="68"/>
      <c r="D105" s="231"/>
      <c r="E105" s="232"/>
      <c r="F105" s="69" t="s">
        <v>16</v>
      </c>
      <c r="G105" s="120"/>
      <c r="H105" s="70" t="s">
        <v>16</v>
      </c>
    </row>
    <row r="106" spans="1:8" x14ac:dyDescent="0.25">
      <c r="A106" s="71">
        <v>45210</v>
      </c>
      <c r="B106" s="72" t="s">
        <v>39</v>
      </c>
      <c r="C106" s="73">
        <v>2500</v>
      </c>
      <c r="D106" s="233" t="s">
        <v>44</v>
      </c>
      <c r="E106" s="246"/>
      <c r="F106" s="74">
        <v>27.27</v>
      </c>
      <c r="G106" s="121"/>
      <c r="H106" s="74">
        <f>C106*F106</f>
        <v>68175</v>
      </c>
    </row>
    <row r="107" spans="1:8" x14ac:dyDescent="0.25">
      <c r="A107" s="119">
        <v>45210</v>
      </c>
      <c r="B107" s="67" t="s">
        <v>21</v>
      </c>
      <c r="C107" s="68"/>
      <c r="D107" s="197" t="s">
        <v>23</v>
      </c>
      <c r="E107" s="197"/>
      <c r="F107" s="70"/>
      <c r="G107" s="120">
        <v>0</v>
      </c>
      <c r="H107" s="70"/>
    </row>
    <row r="108" spans="1:8" x14ac:dyDescent="0.25">
      <c r="A108" s="71">
        <v>45210</v>
      </c>
      <c r="B108" s="72" t="s">
        <v>22</v>
      </c>
      <c r="C108" s="73"/>
      <c r="D108" s="198" t="s">
        <v>24</v>
      </c>
      <c r="E108" s="198"/>
      <c r="F108" s="74"/>
      <c r="G108" s="121">
        <v>0</v>
      </c>
      <c r="H108" s="74"/>
    </row>
    <row r="109" spans="1:8" x14ac:dyDescent="0.25">
      <c r="A109" s="66"/>
      <c r="B109" s="67"/>
      <c r="C109" s="68"/>
      <c r="D109" s="193"/>
      <c r="E109" s="194"/>
      <c r="F109" s="69"/>
      <c r="G109" s="70"/>
      <c r="H109" s="70"/>
    </row>
    <row r="110" spans="1:8" x14ac:dyDescent="0.25">
      <c r="A110" s="71">
        <v>45211</v>
      </c>
      <c r="B110" s="72" t="s">
        <v>39</v>
      </c>
      <c r="C110" s="73">
        <v>100</v>
      </c>
      <c r="D110" s="249" t="s">
        <v>47</v>
      </c>
      <c r="E110" s="257"/>
      <c r="F110" s="74">
        <v>196.13</v>
      </c>
      <c r="G110" s="118"/>
      <c r="H110" s="74">
        <f>C110*F110</f>
        <v>19613</v>
      </c>
    </row>
    <row r="111" spans="1:8" x14ac:dyDescent="0.25">
      <c r="A111" s="119">
        <v>45211</v>
      </c>
      <c r="B111" s="67" t="s">
        <v>21</v>
      </c>
      <c r="C111" s="68"/>
      <c r="D111" s="197" t="s">
        <v>23</v>
      </c>
      <c r="E111" s="197"/>
      <c r="F111" s="70"/>
      <c r="G111" s="120">
        <v>0</v>
      </c>
      <c r="H111" s="70"/>
    </row>
    <row r="112" spans="1:8" x14ac:dyDescent="0.25">
      <c r="A112" s="71">
        <v>45211</v>
      </c>
      <c r="B112" s="72" t="s">
        <v>22</v>
      </c>
      <c r="C112" s="73"/>
      <c r="D112" s="198" t="s">
        <v>24</v>
      </c>
      <c r="E112" s="198"/>
      <c r="F112" s="74"/>
      <c r="G112" s="121">
        <v>0</v>
      </c>
      <c r="H112" s="74"/>
    </row>
    <row r="113" spans="1:8" x14ac:dyDescent="0.25">
      <c r="A113" s="119"/>
      <c r="B113" s="67" t="s">
        <v>16</v>
      </c>
      <c r="C113" s="68"/>
      <c r="D113" s="231"/>
      <c r="E113" s="232"/>
      <c r="F113" s="69" t="s">
        <v>16</v>
      </c>
      <c r="G113" s="120"/>
      <c r="H113" s="70" t="s">
        <v>16</v>
      </c>
    </row>
    <row r="114" spans="1:8" x14ac:dyDescent="0.25">
      <c r="A114" s="71">
        <v>45211</v>
      </c>
      <c r="B114" s="72" t="s">
        <v>39</v>
      </c>
      <c r="C114" s="73">
        <v>3000</v>
      </c>
      <c r="D114" s="256" t="s">
        <v>48</v>
      </c>
      <c r="E114" s="256"/>
      <c r="F114" s="74">
        <v>14.8</v>
      </c>
      <c r="G114" s="118"/>
      <c r="H114" s="74">
        <f>C114*F114</f>
        <v>44400</v>
      </c>
    </row>
    <row r="115" spans="1:8" x14ac:dyDescent="0.25">
      <c r="A115" s="119">
        <v>45211</v>
      </c>
      <c r="B115" s="67" t="s">
        <v>21</v>
      </c>
      <c r="C115" s="68"/>
      <c r="D115" s="197" t="s">
        <v>23</v>
      </c>
      <c r="E115" s="197"/>
      <c r="F115" s="70"/>
      <c r="G115" s="120">
        <v>0</v>
      </c>
      <c r="H115" s="70"/>
    </row>
    <row r="116" spans="1:8" x14ac:dyDescent="0.25">
      <c r="A116" s="71">
        <v>45211</v>
      </c>
      <c r="B116" s="72" t="s">
        <v>22</v>
      </c>
      <c r="C116" s="73"/>
      <c r="D116" s="198" t="s">
        <v>24</v>
      </c>
      <c r="E116" s="198"/>
      <c r="F116" s="74"/>
      <c r="G116" s="121">
        <f>G114*0.018</f>
        <v>0</v>
      </c>
      <c r="H116" s="74"/>
    </row>
    <row r="117" spans="1:8" x14ac:dyDescent="0.25">
      <c r="A117" s="119"/>
      <c r="B117" s="67"/>
      <c r="C117" s="68"/>
      <c r="D117" s="231"/>
      <c r="E117" s="232"/>
      <c r="F117" s="69" t="s">
        <v>16</v>
      </c>
      <c r="G117" s="120"/>
      <c r="H117" s="70" t="s">
        <v>16</v>
      </c>
    </row>
    <row r="118" spans="1:8" x14ac:dyDescent="0.25">
      <c r="A118" s="71">
        <v>45212</v>
      </c>
      <c r="B118" s="72" t="s">
        <v>20</v>
      </c>
      <c r="C118" s="73">
        <v>600</v>
      </c>
      <c r="D118" s="233" t="s">
        <v>56</v>
      </c>
      <c r="E118" s="246"/>
      <c r="F118" s="74">
        <v>145.81</v>
      </c>
      <c r="G118" s="121">
        <f>C118*F118</f>
        <v>87486</v>
      </c>
      <c r="H118" s="74" t="s">
        <v>16</v>
      </c>
    </row>
    <row r="119" spans="1:8" x14ac:dyDescent="0.25">
      <c r="A119" s="119">
        <v>45212</v>
      </c>
      <c r="B119" s="67" t="s">
        <v>21</v>
      </c>
      <c r="C119" s="68"/>
      <c r="D119" s="197" t="s">
        <v>23</v>
      </c>
      <c r="E119" s="197"/>
      <c r="F119" s="70"/>
      <c r="G119" s="120">
        <f>88+(C118*0.001)</f>
        <v>88.6</v>
      </c>
      <c r="H119" s="70"/>
    </row>
    <row r="120" spans="1:8" x14ac:dyDescent="0.25">
      <c r="A120" s="71">
        <v>45212</v>
      </c>
      <c r="B120" s="72" t="s">
        <v>22</v>
      </c>
      <c r="C120" s="73"/>
      <c r="D120" s="198" t="s">
        <v>24</v>
      </c>
      <c r="E120" s="198"/>
      <c r="F120" s="74"/>
      <c r="G120" s="121">
        <f>G118*0.018</f>
        <v>1574.7479999999998</v>
      </c>
      <c r="H120" s="74"/>
    </row>
    <row r="121" spans="1:8" x14ac:dyDescent="0.25">
      <c r="A121" s="119"/>
      <c r="B121" s="67" t="s">
        <v>16</v>
      </c>
      <c r="C121" s="68"/>
      <c r="D121" s="231"/>
      <c r="E121" s="232"/>
      <c r="F121" s="69" t="s">
        <v>16</v>
      </c>
      <c r="G121" s="120"/>
      <c r="H121" s="70" t="s">
        <v>16</v>
      </c>
    </row>
    <row r="122" spans="1:8" x14ac:dyDescent="0.25">
      <c r="A122" s="71">
        <v>45212</v>
      </c>
      <c r="B122" s="72" t="s">
        <v>39</v>
      </c>
      <c r="C122" s="73">
        <v>600</v>
      </c>
      <c r="D122" s="186" t="s">
        <v>56</v>
      </c>
      <c r="E122" s="189"/>
      <c r="F122" s="74">
        <v>149.94</v>
      </c>
      <c r="G122" s="121"/>
      <c r="H122" s="74">
        <f>C122*F122</f>
        <v>89964</v>
      </c>
    </row>
    <row r="123" spans="1:8" x14ac:dyDescent="0.25">
      <c r="A123" s="119">
        <v>45212</v>
      </c>
      <c r="B123" s="67" t="s">
        <v>16</v>
      </c>
      <c r="C123" s="68"/>
      <c r="D123" s="197" t="s">
        <v>23</v>
      </c>
      <c r="E123" s="197"/>
      <c r="F123" s="70"/>
      <c r="G123" s="120">
        <v>0</v>
      </c>
      <c r="H123" s="70"/>
    </row>
    <row r="124" spans="1:8" x14ac:dyDescent="0.25">
      <c r="A124" s="71">
        <v>45212</v>
      </c>
      <c r="B124" s="72" t="s">
        <v>16</v>
      </c>
      <c r="C124" s="73"/>
      <c r="D124" s="198" t="s">
        <v>24</v>
      </c>
      <c r="E124" s="198"/>
      <c r="F124" s="74"/>
      <c r="G124" s="121">
        <v>0</v>
      </c>
      <c r="H124" s="74"/>
    </row>
    <row r="125" spans="1:8" x14ac:dyDescent="0.25">
      <c r="A125" s="66"/>
      <c r="B125" s="67"/>
      <c r="C125" s="68"/>
      <c r="D125" s="193"/>
      <c r="E125" s="194"/>
      <c r="F125" s="69"/>
      <c r="G125" s="70"/>
      <c r="H125" s="70"/>
    </row>
    <row r="126" spans="1:8" x14ac:dyDescent="0.25">
      <c r="A126" s="71">
        <v>45211</v>
      </c>
      <c r="B126" s="72" t="s">
        <v>20</v>
      </c>
      <c r="C126" s="73">
        <v>2000</v>
      </c>
      <c r="D126" s="179" t="s">
        <v>46</v>
      </c>
      <c r="E126" s="255"/>
      <c r="F126" s="128">
        <v>2.85</v>
      </c>
      <c r="G126" s="74">
        <f>C126*F126</f>
        <v>5700</v>
      </c>
      <c r="H126" s="74"/>
    </row>
    <row r="127" spans="1:8" x14ac:dyDescent="0.25">
      <c r="A127" s="119">
        <v>45211</v>
      </c>
      <c r="B127" s="67" t="s">
        <v>21</v>
      </c>
      <c r="C127" s="68"/>
      <c r="D127" s="197" t="s">
        <v>23</v>
      </c>
      <c r="E127" s="197"/>
      <c r="F127" s="70"/>
      <c r="G127" s="120">
        <f>88+(C126*0.001)</f>
        <v>90</v>
      </c>
      <c r="H127" s="70"/>
    </row>
    <row r="128" spans="1:8" x14ac:dyDescent="0.25">
      <c r="A128" s="71">
        <v>45211</v>
      </c>
      <c r="B128" s="72" t="s">
        <v>22</v>
      </c>
      <c r="C128" s="73"/>
      <c r="D128" s="198" t="s">
        <v>24</v>
      </c>
      <c r="E128" s="198"/>
      <c r="F128" s="74"/>
      <c r="G128" s="121">
        <f>G126*0.018</f>
        <v>102.6</v>
      </c>
      <c r="H128" s="74"/>
    </row>
    <row r="129" spans="1:8" x14ac:dyDescent="0.25">
      <c r="A129" s="119"/>
      <c r="B129" s="67" t="s">
        <v>16</v>
      </c>
      <c r="C129" s="68"/>
      <c r="D129" s="231"/>
      <c r="E129" s="232"/>
      <c r="F129" s="69" t="s">
        <v>16</v>
      </c>
      <c r="G129" s="120"/>
      <c r="H129" s="70" t="s">
        <v>16</v>
      </c>
    </row>
    <row r="130" spans="1:8" x14ac:dyDescent="0.25">
      <c r="A130" s="71">
        <v>45211</v>
      </c>
      <c r="B130" s="72" t="s">
        <v>39</v>
      </c>
      <c r="C130" s="73">
        <v>2000</v>
      </c>
      <c r="D130" s="251" t="s">
        <v>49</v>
      </c>
      <c r="E130" s="254"/>
      <c r="F130" s="74">
        <v>9.5</v>
      </c>
      <c r="G130" s="74"/>
      <c r="H130" s="74">
        <f>C130*F130</f>
        <v>19000</v>
      </c>
    </row>
    <row r="131" spans="1:8" x14ac:dyDescent="0.25">
      <c r="A131" s="119">
        <v>45211</v>
      </c>
      <c r="B131" s="67" t="s">
        <v>21</v>
      </c>
      <c r="C131" s="68"/>
      <c r="D131" s="197" t="s">
        <v>23</v>
      </c>
      <c r="E131" s="197"/>
      <c r="F131" s="70"/>
      <c r="G131" s="120">
        <v>0</v>
      </c>
      <c r="H131" s="70"/>
    </row>
    <row r="132" spans="1:8" x14ac:dyDescent="0.25">
      <c r="A132" s="71">
        <v>45211</v>
      </c>
      <c r="B132" s="72" t="s">
        <v>22</v>
      </c>
      <c r="C132" s="73"/>
      <c r="D132" s="198" t="s">
        <v>24</v>
      </c>
      <c r="E132" s="198"/>
      <c r="F132" s="74"/>
      <c r="G132" s="121">
        <f>G130*0.018</f>
        <v>0</v>
      </c>
      <c r="H132" s="74"/>
    </row>
    <row r="133" spans="1:8" x14ac:dyDescent="0.25">
      <c r="A133" s="119"/>
      <c r="B133" s="67"/>
      <c r="C133" s="68"/>
      <c r="D133" s="231"/>
      <c r="E133" s="232"/>
      <c r="F133" s="69" t="s">
        <v>16</v>
      </c>
      <c r="G133" s="120"/>
      <c r="H133" s="70" t="s">
        <v>16</v>
      </c>
    </row>
    <row r="134" spans="1:8" x14ac:dyDescent="0.25">
      <c r="A134" s="71">
        <v>45212</v>
      </c>
      <c r="B134" s="72" t="s">
        <v>20</v>
      </c>
      <c r="C134" s="73">
        <v>290</v>
      </c>
      <c r="D134" s="247" t="s">
        <v>29</v>
      </c>
      <c r="E134" s="247"/>
      <c r="F134" s="74">
        <v>280.78500000000003</v>
      </c>
      <c r="G134" s="121">
        <f>C134*F134</f>
        <v>81427.650000000009</v>
      </c>
      <c r="H134" s="74" t="s">
        <v>16</v>
      </c>
    </row>
    <row r="135" spans="1:8" x14ac:dyDescent="0.25">
      <c r="A135" s="119">
        <v>45212</v>
      </c>
      <c r="B135" s="67" t="s">
        <v>21</v>
      </c>
      <c r="C135" s="68"/>
      <c r="D135" s="197" t="s">
        <v>23</v>
      </c>
      <c r="E135" s="197"/>
      <c r="F135" s="70"/>
      <c r="G135" s="120">
        <f>88+(C134*0.001)</f>
        <v>88.29</v>
      </c>
      <c r="H135" s="70"/>
    </row>
    <row r="136" spans="1:8" x14ac:dyDescent="0.25">
      <c r="A136" s="71">
        <v>45212</v>
      </c>
      <c r="B136" s="72" t="s">
        <v>22</v>
      </c>
      <c r="C136" s="73"/>
      <c r="D136" s="198" t="s">
        <v>24</v>
      </c>
      <c r="E136" s="198"/>
      <c r="F136" s="74"/>
      <c r="G136" s="121">
        <f>G134*0.018</f>
        <v>1465.6976999999999</v>
      </c>
      <c r="H136" s="74"/>
    </row>
    <row r="137" spans="1:8" x14ac:dyDescent="0.25">
      <c r="A137" s="119"/>
      <c r="B137" s="67" t="s">
        <v>16</v>
      </c>
      <c r="C137" s="68"/>
      <c r="D137" s="231"/>
      <c r="E137" s="232"/>
      <c r="F137" s="69" t="s">
        <v>16</v>
      </c>
      <c r="G137" s="120"/>
      <c r="H137" s="70" t="s">
        <v>16</v>
      </c>
    </row>
    <row r="138" spans="1:8" x14ac:dyDescent="0.25">
      <c r="A138" s="71" t="s">
        <v>60</v>
      </c>
      <c r="B138" s="72" t="s">
        <v>20</v>
      </c>
      <c r="C138" s="73">
        <v>100</v>
      </c>
      <c r="D138" s="251" t="s">
        <v>47</v>
      </c>
      <c r="E138" s="254"/>
      <c r="F138" s="74">
        <v>191.3</v>
      </c>
      <c r="G138" s="74">
        <f>C138*F138</f>
        <v>19130</v>
      </c>
      <c r="H138" s="74"/>
    </row>
    <row r="139" spans="1:8" x14ac:dyDescent="0.25">
      <c r="A139" s="119">
        <v>45211</v>
      </c>
      <c r="B139" s="67" t="s">
        <v>21</v>
      </c>
      <c r="C139" s="68"/>
      <c r="D139" s="197" t="s">
        <v>23</v>
      </c>
      <c r="E139" s="197"/>
      <c r="F139" s="70"/>
      <c r="G139" s="120">
        <f>88+(C138*0.001)</f>
        <v>88.1</v>
      </c>
      <c r="H139" s="70"/>
    </row>
    <row r="140" spans="1:8" x14ac:dyDescent="0.25">
      <c r="A140" s="71">
        <v>45211</v>
      </c>
      <c r="B140" s="72" t="s">
        <v>22</v>
      </c>
      <c r="C140" s="73"/>
      <c r="D140" s="198" t="s">
        <v>24</v>
      </c>
      <c r="E140" s="198"/>
      <c r="F140" s="74"/>
      <c r="G140" s="121">
        <f>G138*0.018</f>
        <v>344.34</v>
      </c>
      <c r="H140" s="74"/>
    </row>
    <row r="141" spans="1:8" x14ac:dyDescent="0.25">
      <c r="A141" s="119"/>
      <c r="B141" s="67"/>
      <c r="C141" s="68"/>
      <c r="D141" s="231" t="s">
        <v>16</v>
      </c>
      <c r="E141" s="232"/>
      <c r="F141" s="69" t="s">
        <v>16</v>
      </c>
      <c r="G141" s="120"/>
      <c r="H141" s="70" t="s">
        <v>16</v>
      </c>
    </row>
    <row r="142" spans="1:8" x14ac:dyDescent="0.25">
      <c r="A142" s="71">
        <v>45211</v>
      </c>
      <c r="B142" s="72" t="s">
        <v>39</v>
      </c>
      <c r="C142" s="127">
        <v>1000</v>
      </c>
      <c r="D142" s="247" t="s">
        <v>57</v>
      </c>
      <c r="E142" s="247"/>
      <c r="F142" s="123">
        <v>17.2</v>
      </c>
      <c r="G142" s="121"/>
      <c r="H142" s="125">
        <f>IF(C142*F142=0,"",C142*F142)</f>
        <v>17200</v>
      </c>
    </row>
    <row r="143" spans="1:8" x14ac:dyDescent="0.25">
      <c r="A143" s="119">
        <v>45211</v>
      </c>
      <c r="B143" s="67" t="s">
        <v>21</v>
      </c>
      <c r="C143" s="68"/>
      <c r="D143" s="197" t="s">
        <v>23</v>
      </c>
      <c r="E143" s="197"/>
      <c r="F143" s="70"/>
      <c r="G143" s="120">
        <v>0</v>
      </c>
      <c r="H143" s="70"/>
    </row>
    <row r="144" spans="1:8" x14ac:dyDescent="0.25">
      <c r="A144" s="71">
        <v>45211</v>
      </c>
      <c r="B144" s="72" t="s">
        <v>22</v>
      </c>
      <c r="C144" s="73"/>
      <c r="D144" s="198" t="s">
        <v>24</v>
      </c>
      <c r="E144" s="198"/>
      <c r="F144" s="74"/>
      <c r="G144" s="121">
        <f>G142*0.018</f>
        <v>0</v>
      </c>
      <c r="H144" s="74"/>
    </row>
    <row r="145" spans="1:8" x14ac:dyDescent="0.25">
      <c r="A145" s="66"/>
      <c r="B145" s="67"/>
      <c r="C145" s="68"/>
      <c r="D145" s="193"/>
      <c r="E145" s="194"/>
      <c r="F145" s="69"/>
      <c r="G145" s="70"/>
      <c r="H145" s="70"/>
    </row>
    <row r="146" spans="1:8" x14ac:dyDescent="0.25">
      <c r="A146" s="71">
        <v>45222</v>
      </c>
      <c r="B146" s="72" t="s">
        <v>20</v>
      </c>
      <c r="C146" s="73">
        <v>130</v>
      </c>
      <c r="D146" s="247" t="s">
        <v>29</v>
      </c>
      <c r="E146" s="247"/>
      <c r="F146" s="74">
        <v>115.5</v>
      </c>
      <c r="G146" s="121">
        <f>C146*F146</f>
        <v>15015</v>
      </c>
      <c r="H146" s="74"/>
    </row>
    <row r="147" spans="1:8" x14ac:dyDescent="0.25">
      <c r="A147" s="119">
        <v>45222</v>
      </c>
      <c r="B147" s="67" t="s">
        <v>21</v>
      </c>
      <c r="C147" s="68"/>
      <c r="D147" s="197" t="s">
        <v>23</v>
      </c>
      <c r="E147" s="197"/>
      <c r="F147" s="70"/>
      <c r="G147" s="120">
        <f>88+(C146*0.001)</f>
        <v>88.13</v>
      </c>
      <c r="H147" s="70"/>
    </row>
    <row r="148" spans="1:8" x14ac:dyDescent="0.25">
      <c r="A148" s="71">
        <v>45222</v>
      </c>
      <c r="B148" s="72" t="s">
        <v>22</v>
      </c>
      <c r="C148" s="73"/>
      <c r="D148" s="198" t="s">
        <v>24</v>
      </c>
      <c r="E148" s="198"/>
      <c r="F148" s="74"/>
      <c r="G148" s="121">
        <f>G146*0.018</f>
        <v>270.27</v>
      </c>
      <c r="H148" s="74"/>
    </row>
    <row r="149" spans="1:8" x14ac:dyDescent="0.25">
      <c r="A149" s="119"/>
      <c r="B149" s="67" t="s">
        <v>16</v>
      </c>
      <c r="C149" s="68"/>
      <c r="D149" s="231"/>
      <c r="E149" s="232"/>
      <c r="F149" s="69" t="s">
        <v>16</v>
      </c>
      <c r="G149" s="120"/>
      <c r="H149" s="70" t="s">
        <v>16</v>
      </c>
    </row>
    <row r="150" spans="1:8" x14ac:dyDescent="0.25">
      <c r="A150" s="71">
        <v>45215</v>
      </c>
      <c r="B150" s="72" t="s">
        <v>39</v>
      </c>
      <c r="C150" s="73">
        <v>50</v>
      </c>
      <c r="D150" s="229" t="s">
        <v>47</v>
      </c>
      <c r="E150" s="230"/>
      <c r="F150" s="74">
        <v>206.27</v>
      </c>
      <c r="G150" s="121"/>
      <c r="H150" s="74">
        <f>C150*F150</f>
        <v>10313.5</v>
      </c>
    </row>
    <row r="151" spans="1:8" x14ac:dyDescent="0.25">
      <c r="A151" s="119">
        <v>45215</v>
      </c>
      <c r="B151" s="67" t="s">
        <v>21</v>
      </c>
      <c r="C151" s="68"/>
      <c r="D151" s="197" t="s">
        <v>23</v>
      </c>
      <c r="E151" s="197"/>
      <c r="F151" s="70">
        <v>0</v>
      </c>
      <c r="G151" s="120"/>
      <c r="H151" s="70">
        <v>0</v>
      </c>
    </row>
    <row r="152" spans="1:8" x14ac:dyDescent="0.25">
      <c r="A152" s="71">
        <v>45215</v>
      </c>
      <c r="B152" s="72" t="s">
        <v>63</v>
      </c>
      <c r="C152" s="73"/>
      <c r="D152" s="198" t="s">
        <v>24</v>
      </c>
      <c r="E152" s="198"/>
      <c r="F152" s="74">
        <v>0</v>
      </c>
      <c r="G152" s="121"/>
      <c r="H152" s="74">
        <v>0</v>
      </c>
    </row>
    <row r="153" spans="1:8" x14ac:dyDescent="0.25">
      <c r="A153" s="119"/>
      <c r="B153" s="67"/>
      <c r="C153" s="68"/>
      <c r="D153" s="231"/>
      <c r="E153" s="232"/>
      <c r="F153" s="69" t="s">
        <v>16</v>
      </c>
      <c r="G153" s="120"/>
      <c r="H153" s="70" t="s">
        <v>16</v>
      </c>
    </row>
    <row r="154" spans="1:8" x14ac:dyDescent="0.25">
      <c r="A154" s="71">
        <v>45215</v>
      </c>
      <c r="B154" s="72" t="s">
        <v>39</v>
      </c>
      <c r="C154" s="73">
        <v>50</v>
      </c>
      <c r="D154" s="229" t="s">
        <v>47</v>
      </c>
      <c r="E154" s="230"/>
      <c r="F154" s="74">
        <v>206.77</v>
      </c>
      <c r="G154" s="121"/>
      <c r="H154" s="74">
        <f>C154*F154</f>
        <v>10338.5</v>
      </c>
    </row>
    <row r="155" spans="1:8" x14ac:dyDescent="0.25">
      <c r="A155" s="119">
        <v>45215</v>
      </c>
      <c r="B155" s="67" t="s">
        <v>21</v>
      </c>
      <c r="C155" s="68"/>
      <c r="D155" s="197" t="s">
        <v>23</v>
      </c>
      <c r="E155" s="197"/>
      <c r="F155" s="70">
        <v>0</v>
      </c>
      <c r="G155" s="120"/>
      <c r="H155" s="70">
        <v>0</v>
      </c>
    </row>
    <row r="156" spans="1:8" x14ac:dyDescent="0.25">
      <c r="A156" s="71">
        <v>45215</v>
      </c>
      <c r="B156" s="72" t="s">
        <v>63</v>
      </c>
      <c r="C156" s="73"/>
      <c r="D156" s="198" t="s">
        <v>24</v>
      </c>
      <c r="E156" s="198"/>
      <c r="F156" s="74">
        <v>0</v>
      </c>
      <c r="G156" s="121"/>
      <c r="H156" s="74">
        <v>0</v>
      </c>
    </row>
    <row r="157" spans="1:8" x14ac:dyDescent="0.25">
      <c r="A157" s="119"/>
      <c r="B157" s="67" t="s">
        <v>16</v>
      </c>
      <c r="C157" s="68"/>
      <c r="D157" s="231"/>
      <c r="E157" s="232"/>
      <c r="F157" s="69" t="s">
        <v>16</v>
      </c>
      <c r="G157" s="120"/>
      <c r="H157" s="70" t="s">
        <v>16</v>
      </c>
    </row>
    <row r="158" spans="1:8" x14ac:dyDescent="0.25">
      <c r="A158" s="71">
        <v>45215</v>
      </c>
      <c r="B158" s="72" t="s">
        <v>20</v>
      </c>
      <c r="C158" s="73">
        <v>750</v>
      </c>
      <c r="D158" s="251" t="s">
        <v>64</v>
      </c>
      <c r="E158" s="254"/>
      <c r="F158" s="74">
        <v>10.91</v>
      </c>
      <c r="G158" s="74">
        <f>C158*F158</f>
        <v>8182.5</v>
      </c>
      <c r="H158" s="74"/>
    </row>
    <row r="159" spans="1:8" x14ac:dyDescent="0.25">
      <c r="A159" s="119">
        <v>45215</v>
      </c>
      <c r="B159" s="67" t="s">
        <v>21</v>
      </c>
      <c r="C159" s="68"/>
      <c r="D159" s="197" t="s">
        <v>23</v>
      </c>
      <c r="E159" s="197"/>
      <c r="F159" s="70"/>
      <c r="G159" s="120">
        <f>88+(C158*0.001)</f>
        <v>88.75</v>
      </c>
      <c r="H159" s="70"/>
    </row>
    <row r="160" spans="1:8" x14ac:dyDescent="0.25">
      <c r="A160" s="71">
        <v>45215</v>
      </c>
      <c r="B160" s="72" t="s">
        <v>22</v>
      </c>
      <c r="C160" s="73"/>
      <c r="D160" s="198" t="s">
        <v>24</v>
      </c>
      <c r="E160" s="198"/>
      <c r="F160" s="74"/>
      <c r="G160" s="121">
        <f>G158*0.018</f>
        <v>147.285</v>
      </c>
      <c r="H160" s="74"/>
    </row>
    <row r="161" spans="1:8" x14ac:dyDescent="0.25">
      <c r="A161" s="66"/>
      <c r="B161" s="67"/>
      <c r="C161" s="68"/>
      <c r="D161" s="193"/>
      <c r="E161" s="194"/>
      <c r="F161" s="69"/>
      <c r="G161" s="70"/>
      <c r="H161" s="70"/>
    </row>
    <row r="162" spans="1:8" x14ac:dyDescent="0.25">
      <c r="A162" s="71">
        <v>45222</v>
      </c>
      <c r="B162" s="72" t="s">
        <v>20</v>
      </c>
      <c r="C162" s="73">
        <v>170</v>
      </c>
      <c r="D162" s="247" t="s">
        <v>29</v>
      </c>
      <c r="E162" s="247"/>
      <c r="F162" s="74">
        <v>115.5</v>
      </c>
      <c r="G162" s="121">
        <f>C162*F162</f>
        <v>19635</v>
      </c>
      <c r="H162" s="74"/>
    </row>
    <row r="163" spans="1:8" x14ac:dyDescent="0.25">
      <c r="A163" s="119">
        <v>45222</v>
      </c>
      <c r="B163" s="67" t="s">
        <v>21</v>
      </c>
      <c r="C163" s="68"/>
      <c r="D163" s="197" t="s">
        <v>23</v>
      </c>
      <c r="E163" s="197"/>
      <c r="F163" s="70"/>
      <c r="G163" s="120">
        <f>88+(C162*0.001)</f>
        <v>88.17</v>
      </c>
      <c r="H163" s="70"/>
    </row>
    <row r="164" spans="1:8" x14ac:dyDescent="0.25">
      <c r="A164" s="71">
        <v>45222</v>
      </c>
      <c r="B164" s="72" t="s">
        <v>22</v>
      </c>
      <c r="C164" s="73"/>
      <c r="D164" s="198" t="s">
        <v>24</v>
      </c>
      <c r="E164" s="198"/>
      <c r="F164" s="74"/>
      <c r="G164" s="121">
        <f>G162*0.018</f>
        <v>353.42999999999995</v>
      </c>
      <c r="H164" s="74"/>
    </row>
    <row r="165" spans="1:8" x14ac:dyDescent="0.25">
      <c r="A165" s="119"/>
      <c r="B165" s="67" t="s">
        <v>16</v>
      </c>
      <c r="C165" s="68"/>
      <c r="D165" s="231"/>
      <c r="E165" s="232"/>
      <c r="F165" s="69" t="s">
        <v>16</v>
      </c>
      <c r="G165" s="120"/>
      <c r="H165" s="70" t="s">
        <v>16</v>
      </c>
    </row>
    <row r="166" spans="1:8" x14ac:dyDescent="0.25">
      <c r="A166" s="71">
        <v>45215</v>
      </c>
      <c r="B166" s="72" t="s">
        <v>39</v>
      </c>
      <c r="C166" s="73">
        <v>50</v>
      </c>
      <c r="D166" s="229" t="s">
        <v>47</v>
      </c>
      <c r="E166" s="230"/>
      <c r="F166" s="74">
        <v>206.27</v>
      </c>
      <c r="G166" s="121"/>
      <c r="H166" s="74">
        <f>C166*F166</f>
        <v>10313.5</v>
      </c>
    </row>
    <row r="167" spans="1:8" x14ac:dyDescent="0.25">
      <c r="A167" s="119">
        <v>45215</v>
      </c>
      <c r="B167" s="67" t="s">
        <v>21</v>
      </c>
      <c r="C167" s="68"/>
      <c r="D167" s="197" t="s">
        <v>23</v>
      </c>
      <c r="E167" s="197"/>
      <c r="F167" s="70">
        <v>0</v>
      </c>
      <c r="G167" s="120"/>
      <c r="H167" s="70">
        <v>0</v>
      </c>
    </row>
    <row r="168" spans="1:8" x14ac:dyDescent="0.25">
      <c r="A168" s="71">
        <v>45215</v>
      </c>
      <c r="B168" s="72" t="s">
        <v>63</v>
      </c>
      <c r="C168" s="73"/>
      <c r="D168" s="198" t="s">
        <v>24</v>
      </c>
      <c r="E168" s="198"/>
      <c r="F168" s="74">
        <v>0</v>
      </c>
      <c r="G168" s="121"/>
      <c r="H168" s="74">
        <v>0</v>
      </c>
    </row>
    <row r="169" spans="1:8" x14ac:dyDescent="0.25">
      <c r="A169" s="119"/>
      <c r="B169" s="67"/>
      <c r="C169" s="68"/>
      <c r="D169" s="231"/>
      <c r="E169" s="232"/>
      <c r="F169" s="69" t="s">
        <v>16</v>
      </c>
      <c r="G169" s="120"/>
      <c r="H169" s="70" t="s">
        <v>16</v>
      </c>
    </row>
    <row r="170" spans="1:8" x14ac:dyDescent="0.25">
      <c r="A170" s="71">
        <v>45215</v>
      </c>
      <c r="B170" s="72" t="s">
        <v>39</v>
      </c>
      <c r="C170" s="73">
        <v>50</v>
      </c>
      <c r="D170" s="229" t="s">
        <v>47</v>
      </c>
      <c r="E170" s="230"/>
      <c r="F170" s="74">
        <v>206.77</v>
      </c>
      <c r="G170" s="121"/>
      <c r="H170" s="74">
        <f>C170*F170</f>
        <v>10338.5</v>
      </c>
    </row>
    <row r="171" spans="1:8" x14ac:dyDescent="0.25">
      <c r="A171" s="119">
        <v>45215</v>
      </c>
      <c r="B171" s="67" t="s">
        <v>21</v>
      </c>
      <c r="C171" s="68"/>
      <c r="D171" s="197" t="s">
        <v>23</v>
      </c>
      <c r="E171" s="197"/>
      <c r="F171" s="70">
        <v>0</v>
      </c>
      <c r="G171" s="120"/>
      <c r="H171" s="70">
        <v>0</v>
      </c>
    </row>
    <row r="172" spans="1:8" x14ac:dyDescent="0.25">
      <c r="A172" s="71">
        <v>45215</v>
      </c>
      <c r="B172" s="72" t="s">
        <v>22</v>
      </c>
      <c r="C172" s="73"/>
      <c r="D172" s="198" t="s">
        <v>24</v>
      </c>
      <c r="E172" s="198"/>
      <c r="F172" s="74">
        <v>0</v>
      </c>
      <c r="G172" s="121"/>
      <c r="H172" s="74">
        <v>0</v>
      </c>
    </row>
    <row r="173" spans="1:8" x14ac:dyDescent="0.25">
      <c r="A173" s="119"/>
      <c r="B173" s="67" t="s">
        <v>16</v>
      </c>
      <c r="C173" s="68"/>
      <c r="D173" s="231"/>
      <c r="E173" s="232"/>
      <c r="F173" s="69" t="s">
        <v>16</v>
      </c>
      <c r="G173" s="120"/>
      <c r="H173" s="70" t="s">
        <v>16</v>
      </c>
    </row>
    <row r="174" spans="1:8" x14ac:dyDescent="0.25">
      <c r="A174" s="71">
        <v>45215</v>
      </c>
      <c r="B174" s="72" t="s">
        <v>20</v>
      </c>
      <c r="C174" s="73">
        <v>900</v>
      </c>
      <c r="D174" s="251" t="s">
        <v>64</v>
      </c>
      <c r="E174" s="254"/>
      <c r="F174" s="74">
        <v>10.91</v>
      </c>
      <c r="G174" s="74">
        <f>C174*F174</f>
        <v>9819</v>
      </c>
      <c r="H174" s="74"/>
    </row>
    <row r="175" spans="1:8" x14ac:dyDescent="0.25">
      <c r="A175" s="119">
        <v>45215</v>
      </c>
      <c r="B175" s="67" t="s">
        <v>21</v>
      </c>
      <c r="C175" s="68"/>
      <c r="D175" s="197" t="s">
        <v>23</v>
      </c>
      <c r="E175" s="197"/>
      <c r="F175" s="70"/>
      <c r="G175" s="120">
        <f>88+(C174*0.001)</f>
        <v>88.9</v>
      </c>
      <c r="H175" s="70"/>
    </row>
    <row r="176" spans="1:8" x14ac:dyDescent="0.25">
      <c r="A176" s="71">
        <v>45215</v>
      </c>
      <c r="B176" s="72" t="s">
        <v>22</v>
      </c>
      <c r="C176" s="73"/>
      <c r="D176" s="198" t="s">
        <v>24</v>
      </c>
      <c r="E176" s="198"/>
      <c r="F176" s="74"/>
      <c r="G176" s="121">
        <f>G174*0.018</f>
        <v>176.74199999999999</v>
      </c>
      <c r="H176" s="74"/>
    </row>
    <row r="177" spans="1:8" x14ac:dyDescent="0.25">
      <c r="A177" s="119"/>
      <c r="B177" s="67"/>
      <c r="C177" s="68"/>
      <c r="D177" s="231" t="s">
        <v>16</v>
      </c>
      <c r="E177" s="232"/>
      <c r="F177" s="69" t="s">
        <v>16</v>
      </c>
      <c r="G177" s="120"/>
      <c r="H177" s="70" t="s">
        <v>16</v>
      </c>
    </row>
    <row r="178" spans="1:8" x14ac:dyDescent="0.25">
      <c r="A178" s="71">
        <v>45260</v>
      </c>
      <c r="B178" s="72" t="s">
        <v>39</v>
      </c>
      <c r="C178" s="73">
        <v>3000</v>
      </c>
      <c r="D178" s="186" t="s">
        <v>46</v>
      </c>
      <c r="E178" s="189"/>
      <c r="F178" s="74">
        <v>9.6</v>
      </c>
      <c r="G178" s="121"/>
      <c r="H178" s="74">
        <f>C178*F178</f>
        <v>28800</v>
      </c>
    </row>
    <row r="179" spans="1:8" x14ac:dyDescent="0.25">
      <c r="A179" s="119">
        <v>45260</v>
      </c>
      <c r="B179" s="67" t="s">
        <v>21</v>
      </c>
      <c r="C179" s="68"/>
      <c r="D179" s="197" t="s">
        <v>23</v>
      </c>
      <c r="E179" s="197"/>
      <c r="F179" s="70">
        <v>0</v>
      </c>
      <c r="G179" s="120">
        <v>0</v>
      </c>
      <c r="H179" s="70"/>
    </row>
    <row r="180" spans="1:8" x14ac:dyDescent="0.25">
      <c r="A180" s="71">
        <v>45260</v>
      </c>
      <c r="B180" s="72" t="s">
        <v>63</v>
      </c>
      <c r="C180" s="73"/>
      <c r="D180" s="198" t="s">
        <v>24</v>
      </c>
      <c r="E180" s="198"/>
      <c r="F180" s="74">
        <v>0</v>
      </c>
      <c r="G180" s="121">
        <v>0</v>
      </c>
      <c r="H180" s="74"/>
    </row>
    <row r="181" spans="1:8" x14ac:dyDescent="0.25">
      <c r="A181" s="119"/>
      <c r="B181" s="67" t="s">
        <v>16</v>
      </c>
      <c r="C181" s="68"/>
      <c r="D181" s="231"/>
      <c r="E181" s="232"/>
      <c r="F181" s="69" t="s">
        <v>16</v>
      </c>
      <c r="G181" s="120"/>
      <c r="H181" s="70" t="s">
        <v>16</v>
      </c>
    </row>
    <row r="182" spans="1:8" x14ac:dyDescent="0.25">
      <c r="A182" s="71">
        <v>45261</v>
      </c>
      <c r="B182" s="72" t="s">
        <v>20</v>
      </c>
      <c r="C182" s="73">
        <v>200</v>
      </c>
      <c r="D182" s="233" t="s">
        <v>70</v>
      </c>
      <c r="E182" s="246"/>
      <c r="F182" s="74">
        <v>91.87</v>
      </c>
      <c r="G182" s="121">
        <f>C182*F182</f>
        <v>18374</v>
      </c>
      <c r="H182" s="74" t="s">
        <v>16</v>
      </c>
    </row>
    <row r="183" spans="1:8" x14ac:dyDescent="0.25">
      <c r="A183" s="119"/>
      <c r="B183" s="67" t="s">
        <v>21</v>
      </c>
      <c r="C183" s="68"/>
      <c r="D183" s="197" t="s">
        <v>23</v>
      </c>
      <c r="E183" s="197"/>
      <c r="F183" s="70"/>
      <c r="G183" s="120">
        <f>88+(C182*0.001)</f>
        <v>88.2</v>
      </c>
      <c r="H183" s="70"/>
    </row>
    <row r="184" spans="1:8" x14ac:dyDescent="0.25">
      <c r="A184" s="71"/>
      <c r="B184" s="72" t="s">
        <v>22</v>
      </c>
      <c r="C184" s="73"/>
      <c r="D184" s="198" t="s">
        <v>24</v>
      </c>
      <c r="E184" s="198"/>
      <c r="F184" s="74"/>
      <c r="G184" s="121">
        <f>G182*0.018</f>
        <v>330.73199999999997</v>
      </c>
      <c r="H184" s="74"/>
    </row>
    <row r="185" spans="1:8" x14ac:dyDescent="0.25">
      <c r="A185" s="66" t="s">
        <v>16</v>
      </c>
      <c r="B185" s="67" t="s">
        <v>16</v>
      </c>
      <c r="C185" s="68" t="s">
        <v>16</v>
      </c>
      <c r="D185" s="10"/>
      <c r="E185" s="10"/>
      <c r="F185" s="79" t="s">
        <v>16</v>
      </c>
      <c r="G185" s="120"/>
      <c r="H185" s="70"/>
    </row>
    <row r="186" spans="1:8" x14ac:dyDescent="0.25">
      <c r="A186" s="144">
        <v>45300</v>
      </c>
      <c r="B186" s="72" t="s">
        <v>39</v>
      </c>
      <c r="C186" s="73">
        <v>2000</v>
      </c>
      <c r="D186" s="249" t="s">
        <v>46</v>
      </c>
      <c r="E186" s="250"/>
      <c r="F186" s="74">
        <v>9.15</v>
      </c>
      <c r="G186" s="121"/>
      <c r="H186" s="74">
        <f>C186*F186</f>
        <v>18300</v>
      </c>
    </row>
    <row r="187" spans="1:8" x14ac:dyDescent="0.25">
      <c r="A187" s="119">
        <v>45300</v>
      </c>
      <c r="B187" s="67" t="s">
        <v>21</v>
      </c>
      <c r="C187" s="68"/>
      <c r="D187" s="197" t="s">
        <v>23</v>
      </c>
      <c r="E187" s="197"/>
      <c r="F187" s="70" t="s">
        <v>16</v>
      </c>
      <c r="G187" s="120"/>
      <c r="H187" s="70">
        <v>0</v>
      </c>
    </row>
    <row r="188" spans="1:8" x14ac:dyDescent="0.25">
      <c r="A188" s="71">
        <v>45300</v>
      </c>
      <c r="B188" s="72" t="s">
        <v>22</v>
      </c>
      <c r="C188" s="73"/>
      <c r="D188" s="198" t="s">
        <v>24</v>
      </c>
      <c r="E188" s="198"/>
      <c r="F188" s="74" t="s">
        <v>16</v>
      </c>
      <c r="G188" s="121"/>
      <c r="H188" s="74">
        <v>0</v>
      </c>
    </row>
    <row r="189" spans="1:8" x14ac:dyDescent="0.25">
      <c r="A189" s="119" t="s">
        <v>16</v>
      </c>
      <c r="B189" s="67" t="s">
        <v>16</v>
      </c>
      <c r="C189" s="68" t="s">
        <v>16</v>
      </c>
      <c r="D189" s="231" t="s">
        <v>16</v>
      </c>
      <c r="E189" s="232"/>
      <c r="F189" s="69" t="s">
        <v>16</v>
      </c>
      <c r="G189" s="120" t="s">
        <v>16</v>
      </c>
      <c r="H189" s="70" t="s">
        <v>16</v>
      </c>
    </row>
    <row r="190" spans="1:8" x14ac:dyDescent="0.25">
      <c r="A190" s="71">
        <v>45300</v>
      </c>
      <c r="B190" s="72" t="s">
        <v>20</v>
      </c>
      <c r="C190" s="73">
        <v>5000</v>
      </c>
      <c r="D190" s="247" t="s">
        <v>73</v>
      </c>
      <c r="E190" s="247"/>
      <c r="F190" s="74">
        <v>2.95</v>
      </c>
      <c r="G190" s="121">
        <f>C190*F190</f>
        <v>14750</v>
      </c>
      <c r="H190" s="74"/>
    </row>
    <row r="191" spans="1:8" x14ac:dyDescent="0.25">
      <c r="A191" s="119">
        <v>45300</v>
      </c>
      <c r="B191" s="67" t="s">
        <v>21</v>
      </c>
      <c r="C191" s="68"/>
      <c r="D191" s="197" t="s">
        <v>23</v>
      </c>
      <c r="E191" s="197"/>
      <c r="F191" s="70"/>
      <c r="G191" s="120">
        <f>88+(C190*0.001)</f>
        <v>93</v>
      </c>
      <c r="H191" s="70"/>
    </row>
    <row r="192" spans="1:8" x14ac:dyDescent="0.25">
      <c r="A192" s="71">
        <v>45300</v>
      </c>
      <c r="B192" s="72" t="s">
        <v>22</v>
      </c>
      <c r="C192" s="73"/>
      <c r="D192" s="198" t="s">
        <v>24</v>
      </c>
      <c r="E192" s="198"/>
      <c r="F192" s="74"/>
      <c r="G192" s="121">
        <f>G190*0.018</f>
        <v>265.5</v>
      </c>
      <c r="H192" s="74"/>
    </row>
    <row r="193" spans="1:8" x14ac:dyDescent="0.25">
      <c r="A193" s="66" t="s">
        <v>16</v>
      </c>
      <c r="B193" s="67" t="s">
        <v>16</v>
      </c>
      <c r="C193" s="68" t="s">
        <v>16</v>
      </c>
      <c r="D193" s="10"/>
      <c r="E193" s="10"/>
      <c r="F193" s="79" t="s">
        <v>16</v>
      </c>
      <c r="G193" s="120"/>
      <c r="H193" s="70"/>
    </row>
    <row r="194" spans="1:8" x14ac:dyDescent="0.25">
      <c r="A194" s="71">
        <v>45300</v>
      </c>
      <c r="B194" s="72" t="s">
        <v>20</v>
      </c>
      <c r="C194" s="73">
        <v>15</v>
      </c>
      <c r="D194" s="186" t="s">
        <v>29</v>
      </c>
      <c r="E194" s="187"/>
      <c r="F194" s="74">
        <v>309.8</v>
      </c>
      <c r="G194" s="121">
        <f>C194*F194</f>
        <v>4647</v>
      </c>
      <c r="H194" s="74" t="s">
        <v>16</v>
      </c>
    </row>
    <row r="195" spans="1:8" x14ac:dyDescent="0.25">
      <c r="A195" s="119">
        <v>45300</v>
      </c>
      <c r="B195" s="67" t="s">
        <v>21</v>
      </c>
      <c r="C195" s="68"/>
      <c r="D195" s="197" t="s">
        <v>23</v>
      </c>
      <c r="E195" s="197"/>
      <c r="F195" s="70"/>
      <c r="G195" s="120">
        <f>88+(C194*0.001)</f>
        <v>88.015000000000001</v>
      </c>
      <c r="H195" s="70" t="s">
        <v>16</v>
      </c>
    </row>
    <row r="196" spans="1:8" x14ac:dyDescent="0.25">
      <c r="A196" s="71">
        <v>45300</v>
      </c>
      <c r="B196" s="72" t="s">
        <v>22</v>
      </c>
      <c r="C196" s="73"/>
      <c r="D196" s="198" t="s">
        <v>24</v>
      </c>
      <c r="E196" s="198"/>
      <c r="F196" s="74"/>
      <c r="G196" s="121">
        <f>G194*0.018</f>
        <v>83.645999999999987</v>
      </c>
      <c r="H196" s="74" t="s">
        <v>16</v>
      </c>
    </row>
    <row r="197" spans="1:8" x14ac:dyDescent="0.25">
      <c r="A197" s="119" t="s">
        <v>16</v>
      </c>
      <c r="B197" s="67" t="s">
        <v>16</v>
      </c>
      <c r="C197" s="68" t="s">
        <v>16</v>
      </c>
      <c r="D197" s="231" t="s">
        <v>16</v>
      </c>
      <c r="E197" s="232"/>
      <c r="F197" s="69" t="s">
        <v>16</v>
      </c>
      <c r="G197" s="120" t="s">
        <v>16</v>
      </c>
      <c r="H197" s="70" t="s">
        <v>16</v>
      </c>
    </row>
    <row r="198" spans="1:8" x14ac:dyDescent="0.25">
      <c r="A198" s="71">
        <v>45300</v>
      </c>
      <c r="B198" s="72" t="s">
        <v>20</v>
      </c>
      <c r="C198" s="73">
        <v>100</v>
      </c>
      <c r="D198" s="186" t="s">
        <v>77</v>
      </c>
      <c r="E198" s="187"/>
      <c r="F198" s="74">
        <v>121.94</v>
      </c>
      <c r="G198" s="121">
        <f>C198*F198</f>
        <v>12194</v>
      </c>
      <c r="H198" s="74"/>
    </row>
    <row r="199" spans="1:8" x14ac:dyDescent="0.25">
      <c r="A199" s="119">
        <v>45300</v>
      </c>
      <c r="B199" s="67" t="s">
        <v>21</v>
      </c>
      <c r="C199" s="68"/>
      <c r="D199" s="197" t="s">
        <v>23</v>
      </c>
      <c r="E199" s="197"/>
      <c r="F199" s="70"/>
      <c r="G199" s="120">
        <f>88+(C198*0.001)</f>
        <v>88.1</v>
      </c>
      <c r="H199" s="70"/>
    </row>
    <row r="200" spans="1:8" x14ac:dyDescent="0.25">
      <c r="A200" s="71">
        <v>45300</v>
      </c>
      <c r="B200" s="72" t="s">
        <v>22</v>
      </c>
      <c r="C200" s="73"/>
      <c r="D200" s="198" t="s">
        <v>24</v>
      </c>
      <c r="E200" s="198"/>
      <c r="F200" s="74"/>
      <c r="G200" s="121">
        <f>G198*0.018</f>
        <v>219.49199999999999</v>
      </c>
      <c r="H200" s="74"/>
    </row>
    <row r="201" spans="1:8" x14ac:dyDescent="0.25">
      <c r="A201" s="119"/>
      <c r="B201" s="67"/>
      <c r="C201" s="68"/>
      <c r="D201" s="231"/>
      <c r="E201" s="232"/>
      <c r="F201" s="69"/>
      <c r="G201" s="120"/>
      <c r="H201" s="70"/>
    </row>
    <row r="202" spans="1:8" x14ac:dyDescent="0.25">
      <c r="A202" s="144">
        <v>45302</v>
      </c>
      <c r="B202" s="72" t="s">
        <v>39</v>
      </c>
      <c r="C202" s="73">
        <v>5000</v>
      </c>
      <c r="D202" s="247" t="s">
        <v>73</v>
      </c>
      <c r="E202" s="247"/>
      <c r="F202" s="74">
        <v>2.8</v>
      </c>
      <c r="G202" s="121"/>
      <c r="H202" s="74">
        <f>C202*F202</f>
        <v>14000</v>
      </c>
    </row>
    <row r="203" spans="1:8" x14ac:dyDescent="0.25">
      <c r="A203" s="119">
        <v>45302</v>
      </c>
      <c r="B203" s="67" t="s">
        <v>21</v>
      </c>
      <c r="C203" s="68"/>
      <c r="D203" s="197" t="s">
        <v>23</v>
      </c>
      <c r="E203" s="197"/>
      <c r="F203" s="70" t="s">
        <v>16</v>
      </c>
      <c r="G203" s="120">
        <v>0</v>
      </c>
      <c r="H203" s="70" t="s">
        <v>16</v>
      </c>
    </row>
    <row r="204" spans="1:8" x14ac:dyDescent="0.25">
      <c r="A204" s="144">
        <v>45302</v>
      </c>
      <c r="B204" s="72" t="s">
        <v>22</v>
      </c>
      <c r="C204" s="73"/>
      <c r="D204" s="198" t="s">
        <v>24</v>
      </c>
      <c r="E204" s="198"/>
      <c r="F204" s="74" t="s">
        <v>16</v>
      </c>
      <c r="G204" s="121">
        <v>0</v>
      </c>
      <c r="H204" s="74" t="s">
        <v>16</v>
      </c>
    </row>
    <row r="205" spans="1:8" x14ac:dyDescent="0.25">
      <c r="A205" s="66"/>
      <c r="B205" s="67"/>
      <c r="C205" s="68"/>
      <c r="D205" s="239"/>
      <c r="E205" s="240"/>
      <c r="F205" s="79"/>
      <c r="G205" s="120"/>
      <c r="H205" s="70"/>
    </row>
    <row r="206" spans="1:8" x14ac:dyDescent="0.25">
      <c r="A206" s="156">
        <v>45345</v>
      </c>
      <c r="B206" s="152" t="s">
        <v>39</v>
      </c>
      <c r="C206" s="122">
        <v>900</v>
      </c>
      <c r="D206" s="241" t="s">
        <v>64</v>
      </c>
      <c r="E206" s="242"/>
      <c r="F206" s="123">
        <v>19.5</v>
      </c>
      <c r="G206" s="157"/>
      <c r="H206" s="158">
        <v>17550</v>
      </c>
    </row>
    <row r="207" spans="1:8" x14ac:dyDescent="0.25">
      <c r="A207" s="119"/>
      <c r="B207" s="153" t="s">
        <v>21</v>
      </c>
      <c r="C207" s="154"/>
      <c r="D207" s="243" t="s">
        <v>23</v>
      </c>
      <c r="E207" s="178"/>
      <c r="F207" s="114" t="s">
        <v>16</v>
      </c>
      <c r="G207" s="155"/>
      <c r="H207" s="114">
        <v>0</v>
      </c>
    </row>
    <row r="208" spans="1:8" x14ac:dyDescent="0.25">
      <c r="A208" s="144"/>
      <c r="B208" s="159" t="s">
        <v>22</v>
      </c>
      <c r="C208" s="127"/>
      <c r="D208" s="244" t="s">
        <v>24</v>
      </c>
      <c r="E208" s="226"/>
      <c r="F208" s="158" t="s">
        <v>16</v>
      </c>
      <c r="G208" s="157"/>
      <c r="H208" s="158">
        <v>0</v>
      </c>
    </row>
    <row r="209" spans="1:8" x14ac:dyDescent="0.25">
      <c r="A209" s="119"/>
      <c r="B209" s="67"/>
      <c r="C209" s="68"/>
      <c r="D209" s="197"/>
      <c r="E209" s="197"/>
      <c r="F209" s="70"/>
      <c r="G209" s="120"/>
      <c r="H209" s="70"/>
    </row>
    <row r="210" spans="1:8" x14ac:dyDescent="0.25">
      <c r="A210" s="71">
        <v>45344</v>
      </c>
      <c r="B210" s="72" t="s">
        <v>20</v>
      </c>
      <c r="C210" s="73">
        <v>50</v>
      </c>
      <c r="D210" s="199" t="s">
        <v>86</v>
      </c>
      <c r="E210" s="199"/>
      <c r="F210" s="74">
        <v>62.92</v>
      </c>
      <c r="G210" s="121">
        <f>C210*F210</f>
        <v>3146</v>
      </c>
      <c r="H210" s="74"/>
    </row>
    <row r="211" spans="1:8" x14ac:dyDescent="0.25">
      <c r="A211" s="119"/>
      <c r="B211" s="67" t="s">
        <v>21</v>
      </c>
      <c r="C211" s="68"/>
      <c r="D211" s="197" t="s">
        <v>23</v>
      </c>
      <c r="E211" s="197"/>
      <c r="F211" s="70"/>
      <c r="G211" s="120">
        <f>88+(C210*0.001)</f>
        <v>88.05</v>
      </c>
      <c r="H211" s="70"/>
    </row>
    <row r="212" spans="1:8" x14ac:dyDescent="0.25">
      <c r="A212" s="71"/>
      <c r="B212" s="72" t="s">
        <v>22</v>
      </c>
      <c r="C212" s="73"/>
      <c r="D212" s="198" t="s">
        <v>24</v>
      </c>
      <c r="E212" s="198"/>
      <c r="F212" s="74"/>
      <c r="G212" s="121">
        <f>G210*0.018</f>
        <v>56.627999999999993</v>
      </c>
      <c r="H212" s="74"/>
    </row>
    <row r="213" spans="1:8" x14ac:dyDescent="0.25">
      <c r="A213" s="119"/>
      <c r="B213" s="67"/>
      <c r="C213" s="68"/>
      <c r="D213" s="197"/>
      <c r="E213" s="197"/>
      <c r="F213" s="70"/>
      <c r="G213" s="120"/>
      <c r="H213" s="70"/>
    </row>
    <row r="214" spans="1:8" x14ac:dyDescent="0.25">
      <c r="A214" s="71">
        <v>45344</v>
      </c>
      <c r="B214" s="72" t="s">
        <v>20</v>
      </c>
      <c r="C214" s="73">
        <v>20</v>
      </c>
      <c r="D214" s="199" t="s">
        <v>82</v>
      </c>
      <c r="E214" s="199"/>
      <c r="F214" s="74">
        <v>427.28</v>
      </c>
      <c r="G214" s="121">
        <f>C214*F214</f>
        <v>8545.5999999999985</v>
      </c>
      <c r="H214" s="74"/>
    </row>
    <row r="215" spans="1:8" x14ac:dyDescent="0.25">
      <c r="A215" s="119"/>
      <c r="B215" s="67" t="s">
        <v>21</v>
      </c>
      <c r="C215" s="68"/>
      <c r="D215" s="197" t="s">
        <v>23</v>
      </c>
      <c r="E215" s="197"/>
      <c r="F215" s="70"/>
      <c r="G215" s="120">
        <f>88+(C214*0.001)</f>
        <v>88.02</v>
      </c>
      <c r="H215" s="70"/>
    </row>
    <row r="216" spans="1:8" x14ac:dyDescent="0.25">
      <c r="A216" s="71"/>
      <c r="B216" s="72" t="s">
        <v>22</v>
      </c>
      <c r="C216" s="73"/>
      <c r="D216" s="198" t="s">
        <v>24</v>
      </c>
      <c r="E216" s="198"/>
      <c r="F216" s="74"/>
      <c r="G216" s="121">
        <f>G214*0.018</f>
        <v>153.82079999999996</v>
      </c>
      <c r="H216" s="74"/>
    </row>
    <row r="217" spans="1:8" x14ac:dyDescent="0.25">
      <c r="A217" s="119"/>
      <c r="B217" s="67"/>
      <c r="C217" s="68"/>
      <c r="D217" s="231"/>
      <c r="E217" s="232"/>
      <c r="F217" s="69"/>
      <c r="G217" s="120"/>
      <c r="H217" s="70"/>
    </row>
    <row r="218" spans="1:8" x14ac:dyDescent="0.25">
      <c r="A218" s="71">
        <v>45344</v>
      </c>
      <c r="B218" s="72" t="s">
        <v>20</v>
      </c>
      <c r="C218" s="73">
        <v>15</v>
      </c>
      <c r="D218" s="186" t="s">
        <v>29</v>
      </c>
      <c r="E218" s="187"/>
      <c r="F218" s="74">
        <v>402.3</v>
      </c>
      <c r="G218" s="121">
        <f>C218*F218</f>
        <v>6034.5</v>
      </c>
      <c r="H218" s="74"/>
    </row>
    <row r="219" spans="1:8" x14ac:dyDescent="0.25">
      <c r="A219" s="119"/>
      <c r="B219" s="67" t="s">
        <v>21</v>
      </c>
      <c r="C219" s="68"/>
      <c r="D219" s="197" t="s">
        <v>23</v>
      </c>
      <c r="E219" s="197"/>
      <c r="F219" s="70"/>
      <c r="G219" s="120">
        <f>88+(C218*0.001)</f>
        <v>88.015000000000001</v>
      </c>
      <c r="H219" s="70"/>
    </row>
    <row r="220" spans="1:8" x14ac:dyDescent="0.25">
      <c r="A220" s="71"/>
      <c r="B220" s="72" t="s">
        <v>22</v>
      </c>
      <c r="C220" s="73"/>
      <c r="D220" s="198" t="s">
        <v>24</v>
      </c>
      <c r="E220" s="198"/>
      <c r="F220" s="74"/>
      <c r="G220" s="121">
        <f>G218*0.018</f>
        <v>108.621</v>
      </c>
      <c r="H220" s="74"/>
    </row>
    <row r="221" spans="1:8" x14ac:dyDescent="0.25">
      <c r="A221" s="119"/>
      <c r="B221" s="67"/>
      <c r="C221" s="68"/>
      <c r="D221" s="231"/>
      <c r="E221" s="232"/>
      <c r="F221" s="69"/>
      <c r="G221" s="120"/>
      <c r="H221" s="70"/>
    </row>
    <row r="222" spans="1:8" x14ac:dyDescent="0.25">
      <c r="A222" s="71">
        <v>45344</v>
      </c>
      <c r="B222" s="72" t="s">
        <v>20</v>
      </c>
      <c r="C222" s="73">
        <v>150</v>
      </c>
      <c r="D222" s="186" t="s">
        <v>149</v>
      </c>
      <c r="E222" s="187"/>
      <c r="F222" s="74">
        <v>27</v>
      </c>
      <c r="G222" s="121">
        <f>C222*F222</f>
        <v>4050</v>
      </c>
      <c r="H222" s="74"/>
    </row>
    <row r="223" spans="1:8" x14ac:dyDescent="0.25">
      <c r="A223" s="119"/>
      <c r="B223" s="67" t="s">
        <v>21</v>
      </c>
      <c r="C223" s="68"/>
      <c r="D223" s="197" t="s">
        <v>23</v>
      </c>
      <c r="E223" s="197"/>
      <c r="F223" s="70"/>
      <c r="G223" s="120">
        <f>88+(C222*0.001)</f>
        <v>88.15</v>
      </c>
      <c r="H223" s="70"/>
    </row>
    <row r="224" spans="1:8" x14ac:dyDescent="0.25">
      <c r="A224" s="71"/>
      <c r="B224" s="72" t="s">
        <v>22</v>
      </c>
      <c r="C224" s="73"/>
      <c r="D224" s="198" t="s">
        <v>24</v>
      </c>
      <c r="E224" s="198"/>
      <c r="F224" s="74"/>
      <c r="G224" s="121">
        <f>G222*0.018</f>
        <v>72.899999999999991</v>
      </c>
      <c r="H224" s="74"/>
    </row>
    <row r="225" spans="1:8" x14ac:dyDescent="0.25">
      <c r="A225" s="66"/>
      <c r="B225" s="67"/>
      <c r="C225" s="115"/>
      <c r="D225" s="225"/>
      <c r="E225" s="225"/>
      <c r="F225" s="114"/>
      <c r="G225" s="120"/>
      <c r="H225" s="70"/>
    </row>
    <row r="226" spans="1:8" x14ac:dyDescent="0.25">
      <c r="A226" s="71">
        <v>45362</v>
      </c>
      <c r="B226" s="72" t="s">
        <v>20</v>
      </c>
      <c r="C226" s="73">
        <v>50</v>
      </c>
      <c r="D226" s="186" t="s">
        <v>87</v>
      </c>
      <c r="E226" s="187"/>
      <c r="F226" s="74">
        <v>114.21</v>
      </c>
      <c r="G226" s="121">
        <f>C226*F226</f>
        <v>5710.5</v>
      </c>
      <c r="H226" s="74"/>
    </row>
    <row r="227" spans="1:8" x14ac:dyDescent="0.25">
      <c r="A227" s="119"/>
      <c r="B227" s="67" t="s">
        <v>21</v>
      </c>
      <c r="C227" s="68"/>
      <c r="D227" s="197" t="s">
        <v>23</v>
      </c>
      <c r="E227" s="197"/>
      <c r="F227" s="70"/>
      <c r="G227" s="120">
        <f>88+(C226*0.001)</f>
        <v>88.05</v>
      </c>
      <c r="H227" s="70"/>
    </row>
    <row r="228" spans="1:8" x14ac:dyDescent="0.25">
      <c r="A228" s="71"/>
      <c r="B228" s="72" t="s">
        <v>22</v>
      </c>
      <c r="C228" s="73"/>
      <c r="D228" s="198" t="s">
        <v>24</v>
      </c>
      <c r="E228" s="198"/>
      <c r="F228" s="74"/>
      <c r="G228" s="121">
        <f>G226*0.018</f>
        <v>102.78899999999999</v>
      </c>
      <c r="H228" s="74"/>
    </row>
    <row r="229" spans="1:8" x14ac:dyDescent="0.25">
      <c r="A229" s="119"/>
      <c r="B229" s="67"/>
      <c r="C229" s="68"/>
      <c r="D229" s="197"/>
      <c r="E229" s="197"/>
      <c r="F229" s="70"/>
      <c r="G229" s="120"/>
      <c r="H229" s="70"/>
    </row>
    <row r="230" spans="1:8" x14ac:dyDescent="0.25">
      <c r="A230" s="156">
        <v>45363</v>
      </c>
      <c r="B230" s="152" t="s">
        <v>39</v>
      </c>
      <c r="C230" s="127">
        <v>50</v>
      </c>
      <c r="D230" s="236" t="s">
        <v>86</v>
      </c>
      <c r="E230" s="236"/>
      <c r="F230" s="123">
        <v>69.849999999999994</v>
      </c>
      <c r="G230" s="157"/>
      <c r="H230" s="158">
        <f>F230*C230</f>
        <v>3492.4999999999995</v>
      </c>
    </row>
    <row r="231" spans="1:8" x14ac:dyDescent="0.25">
      <c r="A231" s="165"/>
      <c r="B231" s="153" t="s">
        <v>21</v>
      </c>
      <c r="C231" s="154"/>
      <c r="D231" s="237" t="s">
        <v>23</v>
      </c>
      <c r="E231" s="237"/>
      <c r="F231" s="114"/>
      <c r="G231" s="166"/>
      <c r="H231" s="167"/>
    </row>
    <row r="232" spans="1:8" x14ac:dyDescent="0.25">
      <c r="A232" s="144"/>
      <c r="B232" s="152" t="s">
        <v>22</v>
      </c>
      <c r="C232" s="122"/>
      <c r="D232" s="238" t="s">
        <v>24</v>
      </c>
      <c r="E232" s="238"/>
      <c r="F232" s="123"/>
      <c r="G232" s="164"/>
      <c r="H232" s="123"/>
    </row>
    <row r="233" spans="1:8" x14ac:dyDescent="0.25">
      <c r="A233" s="119"/>
      <c r="B233" s="67"/>
      <c r="C233" s="68"/>
      <c r="D233" s="197"/>
      <c r="E233" s="197"/>
      <c r="F233" s="70"/>
      <c r="G233" s="120"/>
      <c r="H233" s="70"/>
    </row>
    <row r="234" spans="1:8" x14ac:dyDescent="0.25">
      <c r="A234" s="156">
        <v>45363</v>
      </c>
      <c r="B234" s="152" t="s">
        <v>39</v>
      </c>
      <c r="C234" s="127">
        <v>50</v>
      </c>
      <c r="D234" s="179" t="s">
        <v>70</v>
      </c>
      <c r="E234" s="180"/>
      <c r="F234" s="123">
        <v>112.3</v>
      </c>
      <c r="G234" s="157"/>
      <c r="H234" s="158">
        <f>F234*C234</f>
        <v>5615</v>
      </c>
    </row>
    <row r="235" spans="1:8" x14ac:dyDescent="0.25">
      <c r="A235" s="165"/>
      <c r="B235" s="153" t="s">
        <v>21</v>
      </c>
      <c r="C235" s="154"/>
      <c r="D235" s="237" t="s">
        <v>23</v>
      </c>
      <c r="E235" s="237"/>
      <c r="F235" s="114"/>
      <c r="G235" s="166"/>
      <c r="H235" s="167"/>
    </row>
    <row r="236" spans="1:8" x14ac:dyDescent="0.25">
      <c r="A236" s="144"/>
      <c r="B236" s="152" t="s">
        <v>22</v>
      </c>
      <c r="C236" s="122"/>
      <c r="D236" s="238" t="s">
        <v>24</v>
      </c>
      <c r="E236" s="238"/>
      <c r="F236" s="123"/>
      <c r="G236" s="164"/>
      <c r="H236" s="123"/>
    </row>
    <row r="237" spans="1:8" x14ac:dyDescent="0.25">
      <c r="A237" s="119"/>
      <c r="B237" s="67"/>
      <c r="C237" s="68"/>
      <c r="D237" s="231"/>
      <c r="E237" s="232"/>
      <c r="F237" s="69"/>
      <c r="G237" s="120"/>
      <c r="H237" s="70"/>
    </row>
    <row r="238" spans="1:8" x14ac:dyDescent="0.25">
      <c r="A238" s="71">
        <v>45363</v>
      </c>
      <c r="B238" s="72" t="s">
        <v>20</v>
      </c>
      <c r="C238" s="73">
        <v>10</v>
      </c>
      <c r="D238" s="186" t="s">
        <v>89</v>
      </c>
      <c r="E238" s="187"/>
      <c r="F238" s="74">
        <v>434.25</v>
      </c>
      <c r="G238" s="121">
        <f>C238*F238</f>
        <v>4342.5</v>
      </c>
      <c r="H238" s="74"/>
    </row>
    <row r="239" spans="1:8" x14ac:dyDescent="0.25">
      <c r="A239" s="119"/>
      <c r="B239" s="67" t="s">
        <v>21</v>
      </c>
      <c r="C239" s="68"/>
      <c r="D239" s="197" t="s">
        <v>23</v>
      </c>
      <c r="E239" s="197"/>
      <c r="F239" s="70"/>
      <c r="G239" s="120">
        <f>88+(C238*0.001)</f>
        <v>88.01</v>
      </c>
      <c r="H239" s="70"/>
    </row>
    <row r="240" spans="1:8" x14ac:dyDescent="0.25">
      <c r="A240" s="71"/>
      <c r="B240" s="72" t="s">
        <v>22</v>
      </c>
      <c r="C240" s="73"/>
      <c r="D240" s="198" t="s">
        <v>24</v>
      </c>
      <c r="E240" s="198"/>
      <c r="F240" s="74"/>
      <c r="G240" s="121">
        <f>G238*0.018</f>
        <v>78.164999999999992</v>
      </c>
      <c r="H240" s="74"/>
    </row>
    <row r="241" spans="1:8" x14ac:dyDescent="0.25">
      <c r="A241" s="66"/>
      <c r="B241" s="67"/>
      <c r="C241" s="115"/>
      <c r="D241" s="225"/>
      <c r="E241" s="225"/>
      <c r="F241" s="114"/>
      <c r="G241" s="120"/>
      <c r="H241" s="70"/>
    </row>
    <row r="242" spans="1:8" x14ac:dyDescent="0.25">
      <c r="A242" s="71">
        <v>45393</v>
      </c>
      <c r="B242" s="72" t="s">
        <v>39</v>
      </c>
      <c r="C242" s="73">
        <v>30</v>
      </c>
      <c r="D242" s="186" t="s">
        <v>87</v>
      </c>
      <c r="E242" s="187"/>
      <c r="F242" s="74">
        <v>123.24</v>
      </c>
      <c r="G242" s="121"/>
      <c r="H242" s="74">
        <f>C242*F242</f>
        <v>3697.2</v>
      </c>
    </row>
    <row r="243" spans="1:8" x14ac:dyDescent="0.25">
      <c r="A243" s="119"/>
      <c r="B243" s="67"/>
      <c r="C243" s="68"/>
      <c r="D243" s="197" t="s">
        <v>23</v>
      </c>
      <c r="E243" s="197"/>
      <c r="F243" s="70">
        <v>0</v>
      </c>
      <c r="G243" s="120" t="s">
        <v>16</v>
      </c>
      <c r="H243" s="70"/>
    </row>
    <row r="244" spans="1:8" x14ac:dyDescent="0.25">
      <c r="A244" s="71"/>
      <c r="B244" s="72"/>
      <c r="C244" s="73"/>
      <c r="D244" s="198" t="s">
        <v>24</v>
      </c>
      <c r="E244" s="198"/>
      <c r="F244" s="74">
        <v>0</v>
      </c>
      <c r="G244" s="121" t="s">
        <v>16</v>
      </c>
      <c r="H244" s="74"/>
    </row>
    <row r="245" spans="1:8" x14ac:dyDescent="0.25">
      <c r="A245" s="119"/>
      <c r="B245" s="67"/>
      <c r="C245" s="68"/>
      <c r="D245" s="197"/>
      <c r="E245" s="197"/>
      <c r="F245" s="70"/>
      <c r="G245" s="120"/>
      <c r="H245" s="70"/>
    </row>
    <row r="246" spans="1:8" x14ac:dyDescent="0.25">
      <c r="A246" s="71">
        <v>45393</v>
      </c>
      <c r="B246" s="72" t="s">
        <v>39</v>
      </c>
      <c r="C246" s="73">
        <v>150</v>
      </c>
      <c r="D246" s="179" t="s">
        <v>70</v>
      </c>
      <c r="E246" s="180"/>
      <c r="F246" s="74">
        <v>117.15</v>
      </c>
      <c r="G246" s="121"/>
      <c r="H246" s="74">
        <f>C246*F246</f>
        <v>17572.5</v>
      </c>
    </row>
    <row r="247" spans="1:8" x14ac:dyDescent="0.25">
      <c r="A247" s="119"/>
      <c r="B247" s="67"/>
      <c r="C247" s="68"/>
      <c r="D247" s="197" t="s">
        <v>23</v>
      </c>
      <c r="E247" s="197"/>
      <c r="F247" s="70">
        <v>0</v>
      </c>
      <c r="G247" s="120" t="s">
        <v>16</v>
      </c>
      <c r="H247" s="70"/>
    </row>
    <row r="248" spans="1:8" x14ac:dyDescent="0.25">
      <c r="A248" s="71"/>
      <c r="B248" s="72"/>
      <c r="C248" s="73"/>
      <c r="D248" s="198" t="s">
        <v>24</v>
      </c>
      <c r="E248" s="198"/>
      <c r="F248" s="74">
        <v>0</v>
      </c>
      <c r="G248" s="121" t="s">
        <v>16</v>
      </c>
      <c r="H248" s="74"/>
    </row>
    <row r="249" spans="1:8" x14ac:dyDescent="0.25">
      <c r="A249" s="119"/>
      <c r="B249" s="67"/>
      <c r="C249" s="68"/>
      <c r="D249" s="197"/>
      <c r="E249" s="197"/>
      <c r="F249" s="70"/>
      <c r="G249" s="120"/>
      <c r="H249" s="70"/>
    </row>
    <row r="250" spans="1:8" x14ac:dyDescent="0.25">
      <c r="A250" s="156"/>
      <c r="B250" s="152" t="s">
        <v>20</v>
      </c>
      <c r="C250" s="127">
        <v>50</v>
      </c>
      <c r="D250" s="179" t="s">
        <v>95</v>
      </c>
      <c r="E250" s="180"/>
      <c r="F250" s="123">
        <v>433.2</v>
      </c>
      <c r="G250" s="157">
        <f>C250*F250</f>
        <v>21660</v>
      </c>
      <c r="H250" s="158"/>
    </row>
    <row r="251" spans="1:8" x14ac:dyDescent="0.25">
      <c r="A251" s="119"/>
      <c r="B251" s="67" t="s">
        <v>21</v>
      </c>
      <c r="C251" s="68"/>
      <c r="D251" s="197" t="s">
        <v>23</v>
      </c>
      <c r="E251" s="197"/>
      <c r="F251" s="70"/>
      <c r="G251" s="120">
        <f>88+(C250*0.001)</f>
        <v>88.05</v>
      </c>
      <c r="H251" s="167"/>
    </row>
    <row r="252" spans="1:8" x14ac:dyDescent="0.25">
      <c r="A252" s="71"/>
      <c r="B252" s="72" t="s">
        <v>22</v>
      </c>
      <c r="C252" s="73"/>
      <c r="D252" s="198" t="s">
        <v>24</v>
      </c>
      <c r="E252" s="198"/>
      <c r="F252" s="74"/>
      <c r="G252" s="121">
        <f>G250*0.018</f>
        <v>389.88</v>
      </c>
      <c r="H252" s="123"/>
    </row>
    <row r="253" spans="1:8" x14ac:dyDescent="0.25">
      <c r="A253" s="119"/>
      <c r="B253" s="67"/>
      <c r="C253" s="68"/>
      <c r="D253" s="231"/>
      <c r="E253" s="232"/>
      <c r="F253" s="69"/>
      <c r="G253" s="120"/>
      <c r="H253" s="70"/>
    </row>
    <row r="254" spans="1:8" x14ac:dyDescent="0.25">
      <c r="A254" s="71"/>
      <c r="B254" s="72" t="s">
        <v>20</v>
      </c>
      <c r="C254" s="73">
        <v>50</v>
      </c>
      <c r="D254" s="186" t="s">
        <v>96</v>
      </c>
      <c r="E254" s="187"/>
      <c r="F254" s="74">
        <v>26</v>
      </c>
      <c r="G254" s="121">
        <f>C254*F254</f>
        <v>1300</v>
      </c>
      <c r="H254" s="74"/>
    </row>
    <row r="255" spans="1:8" x14ac:dyDescent="0.25">
      <c r="A255" s="119"/>
      <c r="B255" s="67" t="s">
        <v>21</v>
      </c>
      <c r="C255" s="68"/>
      <c r="D255" s="197" t="s">
        <v>23</v>
      </c>
      <c r="E255" s="197"/>
      <c r="F255" s="70"/>
      <c r="G255" s="120">
        <f>88+(C254*0.001)</f>
        <v>88.05</v>
      </c>
      <c r="H255" s="167"/>
    </row>
    <row r="256" spans="1:8" x14ac:dyDescent="0.25">
      <c r="A256" s="71"/>
      <c r="B256" s="72" t="s">
        <v>22</v>
      </c>
      <c r="C256" s="73"/>
      <c r="D256" s="198" t="s">
        <v>24</v>
      </c>
      <c r="E256" s="198"/>
      <c r="F256" s="74"/>
      <c r="G256" s="121">
        <f>G254*0.018</f>
        <v>23.4</v>
      </c>
      <c r="H256" s="123"/>
    </row>
    <row r="257" spans="1:8" x14ac:dyDescent="0.25">
      <c r="A257" s="66"/>
      <c r="B257" s="67"/>
      <c r="C257" s="115"/>
      <c r="D257" s="225"/>
      <c r="E257" s="225"/>
      <c r="F257" s="114"/>
      <c r="G257" s="120"/>
      <c r="H257" s="70"/>
    </row>
    <row r="258" spans="1:8" x14ac:dyDescent="0.25">
      <c r="A258" s="156">
        <v>45418</v>
      </c>
      <c r="B258" s="72" t="s">
        <v>39</v>
      </c>
      <c r="C258" s="73">
        <v>200</v>
      </c>
      <c r="D258" s="186" t="s">
        <v>29</v>
      </c>
      <c r="E258" s="187"/>
      <c r="F258" s="74">
        <v>572.85</v>
      </c>
      <c r="G258" s="121" t="s">
        <v>16</v>
      </c>
      <c r="H258" s="74">
        <f>C258*F258</f>
        <v>114570</v>
      </c>
    </row>
    <row r="259" spans="1:8" x14ac:dyDescent="0.25">
      <c r="A259" s="119"/>
      <c r="B259" s="67"/>
      <c r="C259" s="68"/>
      <c r="D259" s="197" t="s">
        <v>23</v>
      </c>
      <c r="E259" s="197"/>
      <c r="F259" s="70">
        <v>0</v>
      </c>
      <c r="G259" s="120" t="s">
        <v>16</v>
      </c>
      <c r="H259" s="70"/>
    </row>
    <row r="260" spans="1:8" x14ac:dyDescent="0.25">
      <c r="A260" s="71"/>
      <c r="B260" s="72"/>
      <c r="C260" s="73"/>
      <c r="D260" s="198" t="s">
        <v>24</v>
      </c>
      <c r="E260" s="198"/>
      <c r="F260" s="74">
        <v>0</v>
      </c>
      <c r="G260" s="121" t="s">
        <v>16</v>
      </c>
      <c r="H260" s="74"/>
    </row>
    <row r="261" spans="1:8" x14ac:dyDescent="0.25">
      <c r="A261" s="119"/>
      <c r="B261" s="67"/>
      <c r="C261" s="68"/>
      <c r="D261" s="197"/>
      <c r="E261" s="197"/>
      <c r="F261" s="70"/>
      <c r="G261" s="120"/>
      <c r="H261" s="70"/>
    </row>
    <row r="262" spans="1:8" x14ac:dyDescent="0.25">
      <c r="A262" s="156">
        <v>45419</v>
      </c>
      <c r="B262" s="152" t="s">
        <v>20</v>
      </c>
      <c r="C262" s="127">
        <v>500</v>
      </c>
      <c r="D262" s="179" t="s">
        <v>98</v>
      </c>
      <c r="E262" s="180"/>
      <c r="F262" s="123">
        <v>104</v>
      </c>
      <c r="G262" s="157">
        <f>C262*F262</f>
        <v>52000</v>
      </c>
      <c r="H262" s="158"/>
    </row>
    <row r="263" spans="1:8" x14ac:dyDescent="0.25">
      <c r="A263" s="119"/>
      <c r="B263" s="67" t="s">
        <v>21</v>
      </c>
      <c r="C263" s="68"/>
      <c r="D263" s="197" t="s">
        <v>23</v>
      </c>
      <c r="E263" s="197"/>
      <c r="F263" s="70"/>
      <c r="G263" s="120">
        <f>88+(C262*0.001)</f>
        <v>88.5</v>
      </c>
      <c r="H263" s="167"/>
    </row>
    <row r="264" spans="1:8" x14ac:dyDescent="0.25">
      <c r="A264" s="71"/>
      <c r="B264" s="72" t="s">
        <v>22</v>
      </c>
      <c r="C264" s="73"/>
      <c r="D264" s="198" t="s">
        <v>24</v>
      </c>
      <c r="E264" s="198"/>
      <c r="F264" s="74"/>
      <c r="G264" s="121">
        <f>G262*0.018</f>
        <v>935.99999999999989</v>
      </c>
      <c r="H264" s="123"/>
    </row>
    <row r="265" spans="1:8" x14ac:dyDescent="0.25">
      <c r="A265" s="119"/>
      <c r="B265" s="67"/>
      <c r="C265" s="68"/>
      <c r="D265" s="197"/>
      <c r="E265" s="197"/>
      <c r="F265" s="70"/>
      <c r="G265" s="120"/>
      <c r="H265" s="70"/>
    </row>
    <row r="266" spans="1:8" x14ac:dyDescent="0.25">
      <c r="A266" s="156">
        <v>45419</v>
      </c>
      <c r="B266" s="152" t="s">
        <v>20</v>
      </c>
      <c r="C266" s="127">
        <v>20</v>
      </c>
      <c r="D266" s="179" t="s">
        <v>34</v>
      </c>
      <c r="E266" s="180"/>
      <c r="F266" s="123">
        <v>464.36</v>
      </c>
      <c r="G266" s="157">
        <f>C266*F266</f>
        <v>9287.2000000000007</v>
      </c>
      <c r="H266" s="158"/>
    </row>
    <row r="267" spans="1:8" x14ac:dyDescent="0.25">
      <c r="A267" s="119"/>
      <c r="B267" s="67" t="s">
        <v>21</v>
      </c>
      <c r="C267" s="68"/>
      <c r="D267" s="197" t="s">
        <v>23</v>
      </c>
      <c r="E267" s="197"/>
      <c r="F267" s="70"/>
      <c r="G267" s="120">
        <f>88+(C266*0.001)</f>
        <v>88.02</v>
      </c>
      <c r="H267" s="167"/>
    </row>
    <row r="268" spans="1:8" x14ac:dyDescent="0.25">
      <c r="A268" s="71"/>
      <c r="B268" s="72" t="s">
        <v>22</v>
      </c>
      <c r="C268" s="73"/>
      <c r="D268" s="198" t="s">
        <v>24</v>
      </c>
      <c r="E268" s="198"/>
      <c r="F268" s="74"/>
      <c r="G268" s="121">
        <f>G266*0.018</f>
        <v>167.1696</v>
      </c>
      <c r="H268" s="123"/>
    </row>
    <row r="269" spans="1:8" x14ac:dyDescent="0.25">
      <c r="A269" s="119"/>
      <c r="B269" s="67"/>
      <c r="C269" s="68"/>
      <c r="D269" s="231"/>
      <c r="E269" s="232"/>
      <c r="F269" s="69"/>
      <c r="G269" s="120"/>
      <c r="H269" s="70"/>
    </row>
    <row r="270" spans="1:8" x14ac:dyDescent="0.25">
      <c r="A270" s="156">
        <v>45419</v>
      </c>
      <c r="B270" s="152" t="s">
        <v>20</v>
      </c>
      <c r="C270" s="127">
        <v>400</v>
      </c>
      <c r="D270" s="186" t="s">
        <v>77</v>
      </c>
      <c r="E270" s="187"/>
      <c r="F270" s="123">
        <v>130.57</v>
      </c>
      <c r="G270" s="157">
        <f>C270*F270</f>
        <v>52228</v>
      </c>
      <c r="H270" s="74"/>
    </row>
    <row r="271" spans="1:8" x14ac:dyDescent="0.25">
      <c r="A271" s="119"/>
      <c r="B271" s="67" t="s">
        <v>21</v>
      </c>
      <c r="C271" s="68"/>
      <c r="D271" s="197" t="s">
        <v>23</v>
      </c>
      <c r="E271" s="197"/>
      <c r="F271" s="70"/>
      <c r="G271" s="120">
        <f>88+(C270*0.001)</f>
        <v>88.4</v>
      </c>
      <c r="H271" s="167"/>
    </row>
    <row r="272" spans="1:8" x14ac:dyDescent="0.25">
      <c r="A272" s="71"/>
      <c r="B272" s="72" t="s">
        <v>22</v>
      </c>
      <c r="C272" s="73"/>
      <c r="D272" s="198" t="s">
        <v>24</v>
      </c>
      <c r="E272" s="198"/>
      <c r="F272" s="74"/>
      <c r="G272" s="121">
        <f>G270*0.018</f>
        <v>940.10399999999993</v>
      </c>
      <c r="H272" s="123"/>
    </row>
    <row r="273" spans="1:8" x14ac:dyDescent="0.25">
      <c r="A273" s="66"/>
      <c r="B273" s="67"/>
      <c r="C273" s="115"/>
      <c r="D273" s="225"/>
      <c r="E273" s="225"/>
      <c r="F273" s="114"/>
      <c r="G273" s="120"/>
      <c r="H273" s="70"/>
    </row>
    <row r="274" spans="1:8" x14ac:dyDescent="0.25">
      <c r="A274" s="156">
        <v>45419</v>
      </c>
      <c r="B274" s="152" t="s">
        <v>20</v>
      </c>
      <c r="C274" s="127">
        <v>100</v>
      </c>
      <c r="D274" s="179" t="s">
        <v>101</v>
      </c>
      <c r="E274" s="180"/>
      <c r="F274" s="123">
        <v>2.2000000000000002</v>
      </c>
      <c r="G274" s="157">
        <f>C274*F274</f>
        <v>220.00000000000003</v>
      </c>
      <c r="H274" s="158"/>
    </row>
    <row r="275" spans="1:8" x14ac:dyDescent="0.25">
      <c r="A275" s="119"/>
      <c r="B275" s="67" t="s">
        <v>21</v>
      </c>
      <c r="C275" s="68"/>
      <c r="D275" s="197" t="s">
        <v>23</v>
      </c>
      <c r="E275" s="197"/>
      <c r="F275" s="70"/>
      <c r="G275" s="120">
        <f>88+(C274*0.001)</f>
        <v>88.1</v>
      </c>
      <c r="H275" s="167"/>
    </row>
    <row r="276" spans="1:8" x14ac:dyDescent="0.25">
      <c r="A276" s="71"/>
      <c r="B276" s="72" t="s">
        <v>22</v>
      </c>
      <c r="C276" s="73"/>
      <c r="D276" s="198" t="s">
        <v>24</v>
      </c>
      <c r="E276" s="198"/>
      <c r="F276" s="74"/>
      <c r="G276" s="121">
        <f>G274*0.018</f>
        <v>3.9600000000000004</v>
      </c>
      <c r="H276" s="123"/>
    </row>
    <row r="277" spans="1:8" x14ac:dyDescent="0.25">
      <c r="A277" s="66"/>
      <c r="B277" s="67"/>
      <c r="C277" s="115"/>
      <c r="D277" s="225"/>
      <c r="E277" s="225"/>
      <c r="F277" s="114"/>
      <c r="G277" s="120"/>
      <c r="H277" s="70"/>
    </row>
    <row r="278" spans="1:8" x14ac:dyDescent="0.25">
      <c r="A278" s="156">
        <v>45485</v>
      </c>
      <c r="B278" s="152" t="s">
        <v>39</v>
      </c>
      <c r="C278" s="127">
        <v>100</v>
      </c>
      <c r="D278" s="179" t="s">
        <v>101</v>
      </c>
      <c r="E278" s="180"/>
      <c r="F278" s="123">
        <v>2.2599999999999998</v>
      </c>
      <c r="G278" s="157" t="s">
        <v>16</v>
      </c>
      <c r="H278" s="158">
        <f>C278*F278</f>
        <v>225.99999999999997</v>
      </c>
    </row>
    <row r="279" spans="1:8" x14ac:dyDescent="0.25">
      <c r="A279" s="119"/>
      <c r="B279" s="67" t="s">
        <v>21</v>
      </c>
      <c r="C279" s="68"/>
      <c r="D279" s="197" t="s">
        <v>23</v>
      </c>
      <c r="E279" s="197"/>
      <c r="F279" s="70"/>
      <c r="G279" s="120">
        <v>0</v>
      </c>
      <c r="H279" s="167"/>
    </row>
    <row r="280" spans="1:8" x14ac:dyDescent="0.25">
      <c r="A280" s="71"/>
      <c r="B280" s="72" t="s">
        <v>22</v>
      </c>
      <c r="C280" s="73"/>
      <c r="D280" s="198" t="s">
        <v>24</v>
      </c>
      <c r="E280" s="198"/>
      <c r="F280" s="74"/>
      <c r="G280" s="121">
        <v>0</v>
      </c>
      <c r="H280" s="123"/>
    </row>
    <row r="281" spans="1:8" x14ac:dyDescent="0.25">
      <c r="A281" s="66"/>
      <c r="B281" s="67"/>
      <c r="C281" s="115"/>
      <c r="D281" s="225"/>
      <c r="E281" s="225"/>
      <c r="F281" s="114"/>
      <c r="G281" s="120"/>
      <c r="H281" s="70"/>
    </row>
    <row r="282" spans="1:8" x14ac:dyDescent="0.25">
      <c r="A282" s="156">
        <v>45485</v>
      </c>
      <c r="B282" s="152" t="s">
        <v>20</v>
      </c>
      <c r="C282" s="127">
        <v>100</v>
      </c>
      <c r="D282" s="179" t="s">
        <v>109</v>
      </c>
      <c r="E282" s="180"/>
      <c r="F282" s="123">
        <v>113.69</v>
      </c>
      <c r="G282" s="157">
        <f>C282*F282</f>
        <v>11369</v>
      </c>
      <c r="H282" s="158" t="s">
        <v>16</v>
      </c>
    </row>
    <row r="283" spans="1:8" x14ac:dyDescent="0.25">
      <c r="A283" s="119"/>
      <c r="B283" s="67" t="s">
        <v>21</v>
      </c>
      <c r="C283" s="68"/>
      <c r="D283" s="197" t="s">
        <v>23</v>
      </c>
      <c r="E283" s="197"/>
      <c r="F283" s="70"/>
      <c r="G283" s="120">
        <f>88+(C282*0.001)</f>
        <v>88.1</v>
      </c>
      <c r="H283" s="167"/>
    </row>
    <row r="284" spans="1:8" x14ac:dyDescent="0.25">
      <c r="A284" s="71"/>
      <c r="B284" s="72" t="s">
        <v>22</v>
      </c>
      <c r="C284" s="73"/>
      <c r="D284" s="198" t="s">
        <v>24</v>
      </c>
      <c r="E284" s="198"/>
      <c r="F284" s="74"/>
      <c r="G284" s="121">
        <f>G282*0.018</f>
        <v>204.642</v>
      </c>
      <c r="H284" s="123"/>
    </row>
    <row r="285" spans="1:8" x14ac:dyDescent="0.25">
      <c r="A285" s="66"/>
      <c r="B285" s="67"/>
      <c r="C285" s="115"/>
      <c r="D285" s="225"/>
      <c r="E285" s="225"/>
      <c r="F285" s="114"/>
      <c r="G285" s="120"/>
      <c r="H285" s="70"/>
    </row>
    <row r="286" spans="1:8" x14ac:dyDescent="0.25">
      <c r="A286" s="156">
        <v>45525</v>
      </c>
      <c r="B286" s="152" t="s">
        <v>20</v>
      </c>
      <c r="C286" s="127">
        <v>400</v>
      </c>
      <c r="D286" s="179" t="s">
        <v>114</v>
      </c>
      <c r="E286" s="180"/>
      <c r="F286" s="123">
        <v>87.7</v>
      </c>
      <c r="G286" s="157">
        <f>C286*F286</f>
        <v>35080</v>
      </c>
      <c r="H286" s="158" t="s">
        <v>16</v>
      </c>
    </row>
    <row r="287" spans="1:8" x14ac:dyDescent="0.25">
      <c r="A287" s="119"/>
      <c r="B287" s="67" t="s">
        <v>21</v>
      </c>
      <c r="C287" s="68"/>
      <c r="D287" s="197" t="s">
        <v>23</v>
      </c>
      <c r="E287" s="197"/>
      <c r="F287" s="70"/>
      <c r="G287" s="120">
        <f>88+(C286*0.001)</f>
        <v>88.4</v>
      </c>
      <c r="H287" s="167"/>
    </row>
    <row r="288" spans="1:8" x14ac:dyDescent="0.25">
      <c r="A288" s="71"/>
      <c r="B288" s="72" t="s">
        <v>22</v>
      </c>
      <c r="C288" s="73"/>
      <c r="D288" s="198" t="s">
        <v>24</v>
      </c>
      <c r="E288" s="198"/>
      <c r="F288" s="74"/>
      <c r="G288" s="121">
        <f>G286*0.018</f>
        <v>631.43999999999994</v>
      </c>
      <c r="H288" s="123"/>
    </row>
    <row r="289" spans="1:8" x14ac:dyDescent="0.25">
      <c r="A289" s="119">
        <v>45525</v>
      </c>
      <c r="B289" s="67" t="s">
        <v>39</v>
      </c>
      <c r="C289" s="68">
        <v>100</v>
      </c>
      <c r="D289" s="181" t="s">
        <v>113</v>
      </c>
      <c r="E289" s="181"/>
      <c r="F289" s="70">
        <v>536.4</v>
      </c>
      <c r="G289" s="120"/>
      <c r="H289" s="70">
        <f>C289*F289</f>
        <v>53640</v>
      </c>
    </row>
    <row r="290" spans="1:8" x14ac:dyDescent="0.25">
      <c r="A290" s="156"/>
      <c r="B290" s="152" t="s">
        <v>21</v>
      </c>
      <c r="C290" s="122"/>
      <c r="D290" s="227" t="s">
        <v>23</v>
      </c>
      <c r="E290" s="227"/>
      <c r="F290" s="123" t="s">
        <v>16</v>
      </c>
      <c r="G290" s="157"/>
      <c r="H290" s="158">
        <v>0</v>
      </c>
    </row>
    <row r="291" spans="1:8" x14ac:dyDescent="0.25">
      <c r="A291" s="119"/>
      <c r="B291" s="170" t="s">
        <v>22</v>
      </c>
      <c r="C291" s="171"/>
      <c r="D291" s="228" t="s">
        <v>24</v>
      </c>
      <c r="E291" s="228"/>
      <c r="F291" s="70" t="s">
        <v>16</v>
      </c>
      <c r="G291" s="120" t="s">
        <v>16</v>
      </c>
      <c r="H291" s="167">
        <v>0</v>
      </c>
    </row>
    <row r="292" spans="1:8" x14ac:dyDescent="0.25">
      <c r="A292" s="156">
        <v>45597</v>
      </c>
      <c r="B292" s="152" t="s">
        <v>20</v>
      </c>
      <c r="C292" s="127">
        <v>200</v>
      </c>
      <c r="D292" s="179" t="s">
        <v>120</v>
      </c>
      <c r="E292" s="180"/>
      <c r="F292" s="123">
        <v>33.119999999999997</v>
      </c>
      <c r="G292" s="157">
        <f>C292*F292</f>
        <v>6623.9999999999991</v>
      </c>
      <c r="H292" s="158" t="s">
        <v>16</v>
      </c>
    </row>
    <row r="293" spans="1:8" x14ac:dyDescent="0.25">
      <c r="A293" s="119"/>
      <c r="B293" s="67" t="s">
        <v>21</v>
      </c>
      <c r="C293" s="68"/>
      <c r="D293" s="197" t="s">
        <v>23</v>
      </c>
      <c r="E293" s="197"/>
      <c r="F293" s="70"/>
      <c r="G293" s="120">
        <f>88+(C292*0.001)</f>
        <v>88.2</v>
      </c>
      <c r="H293" s="167"/>
    </row>
    <row r="294" spans="1:8" x14ac:dyDescent="0.25">
      <c r="A294" s="71"/>
      <c r="B294" s="72" t="s">
        <v>22</v>
      </c>
      <c r="C294" s="73"/>
      <c r="D294" s="198" t="s">
        <v>24</v>
      </c>
      <c r="E294" s="198"/>
      <c r="F294" s="74"/>
      <c r="G294" s="121">
        <f>G292*0.018</f>
        <v>119.23199999999997</v>
      </c>
      <c r="H294" s="123"/>
    </row>
    <row r="295" spans="1:8" x14ac:dyDescent="0.25">
      <c r="A295" s="66"/>
      <c r="B295" s="67"/>
      <c r="C295" s="115"/>
      <c r="D295" s="225"/>
      <c r="E295" s="225"/>
      <c r="F295" s="114"/>
      <c r="G295" s="120"/>
      <c r="H295" s="70"/>
    </row>
    <row r="296" spans="1:8" x14ac:dyDescent="0.25">
      <c r="A296" s="156">
        <v>45600</v>
      </c>
      <c r="B296" s="152" t="s">
        <v>20</v>
      </c>
      <c r="C296" s="127">
        <v>150</v>
      </c>
      <c r="D296" s="179" t="s">
        <v>123</v>
      </c>
      <c r="E296" s="180"/>
      <c r="F296" s="123">
        <v>254.32</v>
      </c>
      <c r="G296" s="157">
        <f>C296*F296</f>
        <v>38148</v>
      </c>
      <c r="H296" s="158" t="s">
        <v>16</v>
      </c>
    </row>
    <row r="297" spans="1:8" x14ac:dyDescent="0.25">
      <c r="A297" s="119"/>
      <c r="B297" s="67" t="s">
        <v>21</v>
      </c>
      <c r="C297" s="68"/>
      <c r="D297" s="197" t="s">
        <v>23</v>
      </c>
      <c r="E297" s="197"/>
      <c r="F297" s="70"/>
      <c r="G297" s="120">
        <f>88+(C296*0.001)</f>
        <v>88.15</v>
      </c>
      <c r="H297" s="167"/>
    </row>
    <row r="298" spans="1:8" x14ac:dyDescent="0.25">
      <c r="A298" s="71"/>
      <c r="B298" s="72" t="s">
        <v>22</v>
      </c>
      <c r="C298" s="73"/>
      <c r="D298" s="198" t="s">
        <v>24</v>
      </c>
      <c r="E298" s="198"/>
      <c r="F298" s="74"/>
      <c r="G298" s="121">
        <f>G296*0.018</f>
        <v>686.66399999999999</v>
      </c>
      <c r="H298" s="123"/>
    </row>
    <row r="299" spans="1:8" x14ac:dyDescent="0.25">
      <c r="A299" s="119">
        <v>45600</v>
      </c>
      <c r="B299" s="67" t="s">
        <v>39</v>
      </c>
      <c r="C299" s="68">
        <v>250</v>
      </c>
      <c r="D299" s="184" t="s">
        <v>77</v>
      </c>
      <c r="E299" s="185"/>
      <c r="F299" s="70">
        <v>136.69999999999999</v>
      </c>
      <c r="G299" s="120"/>
      <c r="H299" s="70">
        <f>C299*F299</f>
        <v>34175</v>
      </c>
    </row>
    <row r="300" spans="1:8" x14ac:dyDescent="0.25">
      <c r="A300" s="156"/>
      <c r="B300" s="152" t="s">
        <v>21</v>
      </c>
      <c r="C300" s="122"/>
      <c r="D300" s="227" t="s">
        <v>23</v>
      </c>
      <c r="E300" s="227"/>
      <c r="F300" s="123" t="s">
        <v>16</v>
      </c>
      <c r="G300" s="157"/>
      <c r="H300" s="158">
        <v>0</v>
      </c>
    </row>
    <row r="301" spans="1:8" x14ac:dyDescent="0.25">
      <c r="A301" s="119"/>
      <c r="B301" s="170" t="s">
        <v>22</v>
      </c>
      <c r="C301" s="171"/>
      <c r="D301" s="228" t="s">
        <v>24</v>
      </c>
      <c r="E301" s="228"/>
      <c r="F301" s="70" t="s">
        <v>16</v>
      </c>
      <c r="G301" s="120" t="s">
        <v>16</v>
      </c>
      <c r="H301" s="167">
        <v>0</v>
      </c>
    </row>
    <row r="302" spans="1:8" x14ac:dyDescent="0.25">
      <c r="A302" s="156">
        <v>45600</v>
      </c>
      <c r="B302" s="152" t="s">
        <v>20</v>
      </c>
      <c r="C302" s="127">
        <v>250</v>
      </c>
      <c r="D302" s="179" t="s">
        <v>124</v>
      </c>
      <c r="E302" s="180"/>
      <c r="F302" s="123">
        <v>41.65</v>
      </c>
      <c r="G302" s="157">
        <f>C302*F302</f>
        <v>10412.5</v>
      </c>
      <c r="H302" s="158" t="s">
        <v>16</v>
      </c>
    </row>
    <row r="303" spans="1:8" x14ac:dyDescent="0.25">
      <c r="A303" s="119"/>
      <c r="B303" s="67" t="s">
        <v>21</v>
      </c>
      <c r="C303" s="68"/>
      <c r="D303" s="197" t="s">
        <v>23</v>
      </c>
      <c r="E303" s="197"/>
      <c r="F303" s="70"/>
      <c r="G303" s="120">
        <f>88+(C302*0.001)</f>
        <v>88.25</v>
      </c>
      <c r="H303" s="167"/>
    </row>
    <row r="304" spans="1:8" x14ac:dyDescent="0.25">
      <c r="A304" s="71"/>
      <c r="B304" s="72" t="s">
        <v>22</v>
      </c>
      <c r="C304" s="73"/>
      <c r="D304" s="198" t="s">
        <v>24</v>
      </c>
      <c r="E304" s="198"/>
      <c r="F304" s="74"/>
      <c r="G304" s="121">
        <f>G302*0.018</f>
        <v>187.42499999999998</v>
      </c>
      <c r="H304" s="123"/>
    </row>
    <row r="305" spans="1:8" x14ac:dyDescent="0.25">
      <c r="A305" s="66"/>
      <c r="B305" s="67"/>
      <c r="C305" s="115"/>
      <c r="D305" s="225"/>
      <c r="E305" s="225"/>
      <c r="F305" s="114"/>
      <c r="G305" s="120"/>
      <c r="H305" s="70"/>
    </row>
    <row r="306" spans="1:8" x14ac:dyDescent="0.25">
      <c r="A306" s="156">
        <v>45597</v>
      </c>
      <c r="B306" s="152" t="s">
        <v>20</v>
      </c>
      <c r="C306" s="127">
        <v>150</v>
      </c>
      <c r="D306" s="179" t="s">
        <v>123</v>
      </c>
      <c r="E306" s="180"/>
      <c r="F306" s="123">
        <v>321.22000000000003</v>
      </c>
      <c r="G306" s="157">
        <f>C306*F306</f>
        <v>48183.000000000007</v>
      </c>
      <c r="H306" s="158" t="s">
        <v>16</v>
      </c>
    </row>
    <row r="307" spans="1:8" x14ac:dyDescent="0.25">
      <c r="A307" s="119"/>
      <c r="B307" s="67" t="s">
        <v>21</v>
      </c>
      <c r="C307" s="68"/>
      <c r="D307" s="197" t="s">
        <v>23</v>
      </c>
      <c r="E307" s="197"/>
      <c r="F307" s="70"/>
      <c r="G307" s="120">
        <f>88+(C306*0.001)</f>
        <v>88.15</v>
      </c>
      <c r="H307" s="167"/>
    </row>
    <row r="308" spans="1:8" x14ac:dyDescent="0.25">
      <c r="A308" s="71"/>
      <c r="B308" s="72" t="s">
        <v>22</v>
      </c>
      <c r="C308" s="73"/>
      <c r="D308" s="198" t="s">
        <v>24</v>
      </c>
      <c r="E308" s="198"/>
      <c r="F308" s="74"/>
      <c r="G308" s="121">
        <f>G306*0.018</f>
        <v>867.2940000000001</v>
      </c>
      <c r="H308" s="123"/>
    </row>
    <row r="309" spans="1:8" x14ac:dyDescent="0.25">
      <c r="A309" s="119">
        <v>45600</v>
      </c>
      <c r="B309" s="67" t="s">
        <v>39</v>
      </c>
      <c r="C309" s="68">
        <v>250</v>
      </c>
      <c r="D309" s="184" t="s">
        <v>77</v>
      </c>
      <c r="E309" s="185"/>
      <c r="F309" s="70">
        <v>136.09</v>
      </c>
      <c r="G309" s="120"/>
      <c r="H309" s="70">
        <f>C309*F309</f>
        <v>34022.5</v>
      </c>
    </row>
    <row r="310" spans="1:8" x14ac:dyDescent="0.25">
      <c r="A310" s="156"/>
      <c r="B310" s="152" t="s">
        <v>21</v>
      </c>
      <c r="C310" s="122"/>
      <c r="D310" s="227" t="s">
        <v>23</v>
      </c>
      <c r="E310" s="227"/>
      <c r="F310" s="123" t="s">
        <v>16</v>
      </c>
      <c r="G310" s="157"/>
      <c r="H310" s="158">
        <v>0</v>
      </c>
    </row>
    <row r="311" spans="1:8" x14ac:dyDescent="0.25">
      <c r="A311" s="119"/>
      <c r="B311" s="170" t="s">
        <v>22</v>
      </c>
      <c r="C311" s="171"/>
      <c r="D311" s="228" t="s">
        <v>24</v>
      </c>
      <c r="E311" s="228"/>
      <c r="F311" s="70" t="s">
        <v>16</v>
      </c>
      <c r="G311" s="120" t="s">
        <v>16</v>
      </c>
      <c r="H311" s="167">
        <v>0</v>
      </c>
    </row>
    <row r="312" spans="1:8" x14ac:dyDescent="0.25">
      <c r="A312" s="156">
        <v>45597</v>
      </c>
      <c r="B312" s="152" t="s">
        <v>39</v>
      </c>
      <c r="C312" s="127">
        <v>400</v>
      </c>
      <c r="D312" s="179" t="s">
        <v>127</v>
      </c>
      <c r="E312" s="180"/>
      <c r="F312" s="123">
        <v>91.8</v>
      </c>
      <c r="G312" s="172"/>
      <c r="H312" s="157">
        <f>C312*F312</f>
        <v>36720</v>
      </c>
    </row>
    <row r="313" spans="1:8" x14ac:dyDescent="0.25">
      <c r="A313" s="119"/>
      <c r="B313" s="67" t="s">
        <v>21</v>
      </c>
      <c r="C313" s="68"/>
      <c r="D313" s="197" t="s">
        <v>23</v>
      </c>
      <c r="E313" s="197"/>
      <c r="F313" s="70"/>
      <c r="G313" s="120"/>
      <c r="H313" s="167">
        <v>0</v>
      </c>
    </row>
    <row r="314" spans="1:8" x14ac:dyDescent="0.25">
      <c r="A314" s="71"/>
      <c r="B314" s="72" t="s">
        <v>22</v>
      </c>
      <c r="C314" s="73"/>
      <c r="D314" s="198" t="s">
        <v>24</v>
      </c>
      <c r="E314" s="198"/>
      <c r="F314" s="74"/>
      <c r="G314" s="121"/>
      <c r="H314" s="123">
        <v>0</v>
      </c>
    </row>
    <row r="315" spans="1:8" x14ac:dyDescent="0.25">
      <c r="A315" s="119"/>
      <c r="B315" s="67"/>
      <c r="C315" s="68"/>
      <c r="D315" s="197"/>
      <c r="E315" s="197"/>
      <c r="F315" s="70"/>
      <c r="G315" s="120"/>
      <c r="H315" s="167"/>
    </row>
    <row r="316" spans="1:8" x14ac:dyDescent="0.25">
      <c r="A316" s="156">
        <v>45597</v>
      </c>
      <c r="B316" s="152" t="s">
        <v>20</v>
      </c>
      <c r="C316" s="127">
        <v>20</v>
      </c>
      <c r="D316" s="229" t="s">
        <v>34</v>
      </c>
      <c r="E316" s="230"/>
      <c r="F316" s="123">
        <v>566</v>
      </c>
      <c r="G316" s="157">
        <f>C316*F316</f>
        <v>11320</v>
      </c>
      <c r="H316" s="158" t="s">
        <v>16</v>
      </c>
    </row>
    <row r="317" spans="1:8" x14ac:dyDescent="0.25">
      <c r="A317" s="119"/>
      <c r="B317" s="67" t="s">
        <v>21</v>
      </c>
      <c r="C317" s="68"/>
      <c r="D317" s="197" t="s">
        <v>23</v>
      </c>
      <c r="E317" s="197"/>
      <c r="F317" s="70"/>
      <c r="G317" s="120">
        <f>88+(C316*0.001)</f>
        <v>88.02</v>
      </c>
      <c r="H317" s="167"/>
    </row>
    <row r="318" spans="1:8" x14ac:dyDescent="0.25">
      <c r="A318" s="71"/>
      <c r="B318" s="72" t="s">
        <v>22</v>
      </c>
      <c r="C318" s="73"/>
      <c r="D318" s="198" t="s">
        <v>24</v>
      </c>
      <c r="E318" s="198"/>
      <c r="F318" s="74"/>
      <c r="G318" s="121">
        <f>G316*0.018</f>
        <v>203.76</v>
      </c>
      <c r="H318" s="123"/>
    </row>
    <row r="319" spans="1:8" x14ac:dyDescent="0.25">
      <c r="A319" s="119"/>
      <c r="B319" s="67"/>
      <c r="C319" s="68"/>
      <c r="D319" s="197"/>
      <c r="E319" s="197"/>
      <c r="F319" s="70"/>
      <c r="G319" s="120"/>
      <c r="H319" s="167"/>
    </row>
    <row r="320" spans="1:8" x14ac:dyDescent="0.25">
      <c r="A320" s="156">
        <v>45600</v>
      </c>
      <c r="B320" s="152" t="s">
        <v>39</v>
      </c>
      <c r="C320" s="127">
        <v>100</v>
      </c>
      <c r="D320" s="179" t="s">
        <v>109</v>
      </c>
      <c r="E320" s="180"/>
      <c r="F320" s="123">
        <v>91.8</v>
      </c>
      <c r="G320" s="172"/>
      <c r="H320" s="157">
        <f>C320*F320</f>
        <v>9180</v>
      </c>
    </row>
    <row r="321" spans="1:8" x14ac:dyDescent="0.25">
      <c r="A321" s="119"/>
      <c r="B321" s="67" t="s">
        <v>21</v>
      </c>
      <c r="C321" s="68"/>
      <c r="D321" s="197" t="s">
        <v>23</v>
      </c>
      <c r="E321" s="197"/>
      <c r="F321" s="70"/>
      <c r="G321" s="120"/>
      <c r="H321" s="167">
        <v>0</v>
      </c>
    </row>
    <row r="322" spans="1:8" x14ac:dyDescent="0.25">
      <c r="A322" s="71"/>
      <c r="B322" s="72" t="s">
        <v>22</v>
      </c>
      <c r="C322" s="73"/>
      <c r="D322" s="198" t="s">
        <v>24</v>
      </c>
      <c r="E322" s="198"/>
      <c r="F322" s="74"/>
      <c r="G322" s="121"/>
      <c r="H322" s="123">
        <v>0</v>
      </c>
    </row>
    <row r="323" spans="1:8" x14ac:dyDescent="0.25">
      <c r="A323" s="119"/>
      <c r="B323" s="67"/>
      <c r="C323" s="68"/>
      <c r="D323" s="197"/>
      <c r="E323" s="197"/>
      <c r="F323" s="70"/>
      <c r="G323" s="120"/>
      <c r="H323" s="70"/>
    </row>
    <row r="324" spans="1:8" x14ac:dyDescent="0.25">
      <c r="A324" s="156">
        <v>45600</v>
      </c>
      <c r="B324" s="152" t="s">
        <v>20</v>
      </c>
      <c r="C324" s="127">
        <v>300</v>
      </c>
      <c r="D324" s="179" t="s">
        <v>128</v>
      </c>
      <c r="E324" s="180"/>
      <c r="F324" s="123">
        <v>11.25</v>
      </c>
      <c r="G324" s="157">
        <f>C324*F324</f>
        <v>3375</v>
      </c>
      <c r="H324" s="74"/>
    </row>
    <row r="325" spans="1:8" x14ac:dyDescent="0.25">
      <c r="A325" s="119"/>
      <c r="B325" s="67" t="s">
        <v>21</v>
      </c>
      <c r="C325" s="68"/>
      <c r="D325" s="197" t="s">
        <v>23</v>
      </c>
      <c r="E325" s="197"/>
      <c r="F325" s="70"/>
      <c r="G325" s="120">
        <f>88+(C324*0.001)</f>
        <v>88.3</v>
      </c>
      <c r="H325" s="70"/>
    </row>
    <row r="326" spans="1:8" x14ac:dyDescent="0.25">
      <c r="A326" s="71"/>
      <c r="B326" s="72" t="s">
        <v>22</v>
      </c>
      <c r="C326" s="73"/>
      <c r="D326" s="198" t="s">
        <v>24</v>
      </c>
      <c r="E326" s="198"/>
      <c r="F326" s="74"/>
      <c r="G326" s="121">
        <f>G324*0.018</f>
        <v>60.749999999999993</v>
      </c>
      <c r="H326" s="74"/>
    </row>
    <row r="327" spans="1:8" x14ac:dyDescent="0.25">
      <c r="A327" s="66"/>
      <c r="B327" s="67"/>
      <c r="C327" s="115"/>
      <c r="D327" s="225"/>
      <c r="E327" s="225"/>
      <c r="F327" s="114"/>
      <c r="G327" s="120"/>
      <c r="H327" s="70"/>
    </row>
    <row r="328" spans="1:8" x14ac:dyDescent="0.25">
      <c r="A328" s="156">
        <v>45597</v>
      </c>
      <c r="B328" s="152" t="s">
        <v>20</v>
      </c>
      <c r="C328" s="127">
        <v>150</v>
      </c>
      <c r="D328" s="179" t="s">
        <v>123</v>
      </c>
      <c r="E328" s="180"/>
      <c r="F328" s="123">
        <v>321.22000000000003</v>
      </c>
      <c r="G328" s="157">
        <f>C328*F328</f>
        <v>48183.000000000007</v>
      </c>
      <c r="H328" s="158" t="s">
        <v>16</v>
      </c>
    </row>
    <row r="329" spans="1:8" x14ac:dyDescent="0.25">
      <c r="A329" s="119"/>
      <c r="B329" s="67" t="s">
        <v>21</v>
      </c>
      <c r="C329" s="68"/>
      <c r="D329" s="197" t="s">
        <v>23</v>
      </c>
      <c r="E329" s="197"/>
      <c r="F329" s="70"/>
      <c r="G329" s="120">
        <f>88+(C328*0.001)</f>
        <v>88.15</v>
      </c>
      <c r="H329" s="167"/>
    </row>
    <row r="330" spans="1:8" x14ac:dyDescent="0.25">
      <c r="A330" s="71"/>
      <c r="B330" s="72" t="s">
        <v>22</v>
      </c>
      <c r="C330" s="73"/>
      <c r="D330" s="198" t="s">
        <v>24</v>
      </c>
      <c r="E330" s="198"/>
      <c r="F330" s="74"/>
      <c r="G330" s="121">
        <f>G328*0.018</f>
        <v>867.2940000000001</v>
      </c>
      <c r="H330" s="123"/>
    </row>
    <row r="331" spans="1:8" x14ac:dyDescent="0.25">
      <c r="A331" s="119">
        <v>45600</v>
      </c>
      <c r="B331" s="67" t="s">
        <v>39</v>
      </c>
      <c r="C331" s="68">
        <v>250</v>
      </c>
      <c r="D331" s="184" t="s">
        <v>77</v>
      </c>
      <c r="E331" s="185"/>
      <c r="F331" s="70">
        <v>136.09</v>
      </c>
      <c r="G331" s="120"/>
      <c r="H331" s="70">
        <f>C331*F331</f>
        <v>34022.5</v>
      </c>
    </row>
    <row r="332" spans="1:8" x14ac:dyDescent="0.25">
      <c r="A332" s="156"/>
      <c r="B332" s="152" t="s">
        <v>21</v>
      </c>
      <c r="C332" s="122"/>
      <c r="D332" s="227" t="s">
        <v>23</v>
      </c>
      <c r="E332" s="227"/>
      <c r="F332" s="123" t="s">
        <v>16</v>
      </c>
      <c r="G332" s="157"/>
      <c r="H332" s="158">
        <v>0</v>
      </c>
    </row>
    <row r="333" spans="1:8" x14ac:dyDescent="0.25">
      <c r="A333" s="119"/>
      <c r="B333" s="170" t="s">
        <v>22</v>
      </c>
      <c r="C333" s="171"/>
      <c r="D333" s="228" t="s">
        <v>24</v>
      </c>
      <c r="E333" s="228"/>
      <c r="F333" s="70" t="s">
        <v>16</v>
      </c>
      <c r="G333" s="120" t="s">
        <v>16</v>
      </c>
      <c r="H333" s="167">
        <v>0</v>
      </c>
    </row>
    <row r="334" spans="1:8" x14ac:dyDescent="0.25">
      <c r="A334" s="156">
        <v>45597</v>
      </c>
      <c r="B334" s="152" t="s">
        <v>39</v>
      </c>
      <c r="C334" s="127">
        <v>400</v>
      </c>
      <c r="D334" s="179" t="s">
        <v>127</v>
      </c>
      <c r="E334" s="180"/>
      <c r="F334" s="123">
        <v>91.8</v>
      </c>
      <c r="G334" s="172"/>
      <c r="H334" s="157">
        <f>C334*F334</f>
        <v>36720</v>
      </c>
    </row>
    <row r="335" spans="1:8" x14ac:dyDescent="0.25">
      <c r="A335" s="119"/>
      <c r="B335" s="67" t="s">
        <v>21</v>
      </c>
      <c r="C335" s="68"/>
      <c r="D335" s="197" t="s">
        <v>23</v>
      </c>
      <c r="E335" s="197"/>
      <c r="F335" s="70"/>
      <c r="G335" s="120"/>
      <c r="H335" s="167">
        <v>0</v>
      </c>
    </row>
    <row r="336" spans="1:8" x14ac:dyDescent="0.25">
      <c r="A336" s="71"/>
      <c r="B336" s="72" t="s">
        <v>22</v>
      </c>
      <c r="C336" s="73"/>
      <c r="D336" s="198" t="s">
        <v>24</v>
      </c>
      <c r="E336" s="198"/>
      <c r="F336" s="74"/>
      <c r="G336" s="121"/>
      <c r="H336" s="123">
        <v>0</v>
      </c>
    </row>
    <row r="337" spans="1:8" x14ac:dyDescent="0.25">
      <c r="A337" s="119"/>
      <c r="B337" s="67"/>
      <c r="C337" s="68"/>
      <c r="D337" s="197"/>
      <c r="E337" s="197"/>
      <c r="F337" s="70"/>
      <c r="G337" s="120"/>
      <c r="H337" s="167"/>
    </row>
    <row r="338" spans="1:8" x14ac:dyDescent="0.25">
      <c r="A338" s="156">
        <v>45597</v>
      </c>
      <c r="B338" s="152" t="s">
        <v>20</v>
      </c>
      <c r="C338" s="127">
        <v>30</v>
      </c>
      <c r="D338" s="229" t="s">
        <v>34</v>
      </c>
      <c r="E338" s="230"/>
      <c r="F338" s="123">
        <v>566</v>
      </c>
      <c r="G338" s="157">
        <f>C338*F338</f>
        <v>16980</v>
      </c>
      <c r="H338" s="158" t="s">
        <v>16</v>
      </c>
    </row>
    <row r="339" spans="1:8" x14ac:dyDescent="0.25">
      <c r="A339" s="119"/>
      <c r="B339" s="67" t="s">
        <v>21</v>
      </c>
      <c r="C339" s="68"/>
      <c r="D339" s="197" t="s">
        <v>23</v>
      </c>
      <c r="E339" s="197"/>
      <c r="F339" s="70"/>
      <c r="G339" s="120">
        <f>88+(C338*0.001)</f>
        <v>88.03</v>
      </c>
      <c r="H339" s="167"/>
    </row>
    <row r="340" spans="1:8" x14ac:dyDescent="0.25">
      <c r="A340" s="71"/>
      <c r="B340" s="72" t="s">
        <v>22</v>
      </c>
      <c r="C340" s="73"/>
      <c r="D340" s="198" t="s">
        <v>24</v>
      </c>
      <c r="E340" s="198"/>
      <c r="F340" s="74"/>
      <c r="G340" s="121">
        <f>G338*0.018</f>
        <v>305.64</v>
      </c>
      <c r="H340" s="123"/>
    </row>
    <row r="341" spans="1:8" x14ac:dyDescent="0.25">
      <c r="A341" s="119"/>
      <c r="B341" s="67"/>
      <c r="C341" s="68"/>
      <c r="D341" s="197"/>
      <c r="E341" s="197"/>
      <c r="F341" s="70"/>
      <c r="G341" s="120"/>
      <c r="H341" s="167"/>
    </row>
    <row r="342" spans="1:8" x14ac:dyDescent="0.25">
      <c r="A342" s="156"/>
      <c r="B342" s="152"/>
      <c r="C342" s="127"/>
      <c r="D342" s="179"/>
      <c r="E342" s="180"/>
      <c r="F342" s="123"/>
      <c r="G342" s="172"/>
      <c r="H342" s="157"/>
    </row>
    <row r="343" spans="1:8" x14ac:dyDescent="0.25">
      <c r="A343" s="119"/>
      <c r="B343" s="67"/>
      <c r="C343" s="68"/>
      <c r="D343" s="197"/>
      <c r="E343" s="197"/>
      <c r="F343" s="70"/>
      <c r="G343" s="120"/>
      <c r="H343" s="167"/>
    </row>
    <row r="344" spans="1:8" x14ac:dyDescent="0.25">
      <c r="A344" s="71"/>
      <c r="B344" s="72"/>
      <c r="C344" s="73"/>
      <c r="D344" s="198"/>
      <c r="E344" s="198"/>
      <c r="F344" s="74"/>
      <c r="G344" s="121"/>
      <c r="H344" s="123"/>
    </row>
    <row r="345" spans="1:8" x14ac:dyDescent="0.25">
      <c r="A345" s="119"/>
      <c r="B345" s="67"/>
      <c r="C345" s="68"/>
      <c r="D345" s="197"/>
      <c r="E345" s="197"/>
      <c r="F345" s="70"/>
      <c r="G345" s="120"/>
      <c r="H345" s="70"/>
    </row>
    <row r="346" spans="1:8" x14ac:dyDescent="0.25">
      <c r="A346" s="156">
        <v>45600</v>
      </c>
      <c r="B346" s="152" t="s">
        <v>20</v>
      </c>
      <c r="C346" s="127">
        <v>300</v>
      </c>
      <c r="D346" s="179" t="s">
        <v>128</v>
      </c>
      <c r="E346" s="180"/>
      <c r="F346" s="123">
        <v>11.25</v>
      </c>
      <c r="G346" s="157">
        <f>C346*F346</f>
        <v>3375</v>
      </c>
      <c r="H346" s="74"/>
    </row>
    <row r="347" spans="1:8" x14ac:dyDescent="0.25">
      <c r="A347" s="119"/>
      <c r="B347" s="67" t="s">
        <v>21</v>
      </c>
      <c r="C347" s="68"/>
      <c r="D347" s="197" t="s">
        <v>23</v>
      </c>
      <c r="E347" s="197"/>
      <c r="F347" s="70"/>
      <c r="G347" s="120">
        <f>88+(C346*0.001)</f>
        <v>88.3</v>
      </c>
      <c r="H347" s="70"/>
    </row>
    <row r="348" spans="1:8" x14ac:dyDescent="0.25">
      <c r="A348" s="71"/>
      <c r="B348" s="72" t="s">
        <v>22</v>
      </c>
      <c r="C348" s="73"/>
      <c r="D348" s="198" t="s">
        <v>24</v>
      </c>
      <c r="E348" s="198"/>
      <c r="F348" s="74"/>
      <c r="G348" s="121">
        <f>G346*0.018</f>
        <v>60.749999999999993</v>
      </c>
      <c r="H348" s="74"/>
    </row>
    <row r="349" spans="1:8" x14ac:dyDescent="0.25">
      <c r="A349" s="66"/>
      <c r="B349" s="67"/>
      <c r="C349" s="115"/>
      <c r="D349" s="225"/>
      <c r="E349" s="225"/>
      <c r="F349" s="114"/>
      <c r="G349" s="120"/>
      <c r="H349" s="70"/>
    </row>
    <row r="350" spans="1:8" x14ac:dyDescent="0.25">
      <c r="A350" s="156">
        <v>46004</v>
      </c>
      <c r="B350" s="152" t="s">
        <v>39</v>
      </c>
      <c r="C350" s="127">
        <v>300</v>
      </c>
      <c r="D350" s="179" t="s">
        <v>129</v>
      </c>
      <c r="E350" s="180"/>
      <c r="F350" s="123">
        <v>24.42</v>
      </c>
      <c r="G350" s="157"/>
      <c r="H350" s="158">
        <f>C350*F350</f>
        <v>7326.0000000000009</v>
      </c>
    </row>
    <row r="351" spans="1:8" x14ac:dyDescent="0.25">
      <c r="A351" s="119"/>
      <c r="B351" s="67"/>
      <c r="C351" s="68"/>
      <c r="D351" s="197" t="s">
        <v>139</v>
      </c>
      <c r="E351" s="197"/>
      <c r="F351" s="70"/>
      <c r="G351" s="120">
        <v>0</v>
      </c>
      <c r="H351" s="167"/>
    </row>
    <row r="352" spans="1:8" x14ac:dyDescent="0.25">
      <c r="A352" s="71"/>
      <c r="B352" s="72"/>
      <c r="C352" s="73"/>
      <c r="D352" s="198" t="s">
        <v>24</v>
      </c>
      <c r="E352" s="198"/>
      <c r="F352" s="74"/>
      <c r="G352" s="121">
        <v>0</v>
      </c>
      <c r="H352" s="123"/>
    </row>
    <row r="353" spans="1:8" x14ac:dyDescent="0.25">
      <c r="A353" s="66"/>
      <c r="B353" s="67"/>
      <c r="C353" s="115"/>
      <c r="D353" s="225"/>
      <c r="E353" s="225"/>
      <c r="F353" s="114"/>
      <c r="G353" s="120"/>
      <c r="H353" s="70"/>
    </row>
    <row r="354" spans="1:8" x14ac:dyDescent="0.25">
      <c r="A354" s="156"/>
      <c r="B354" s="152" t="s">
        <v>39</v>
      </c>
      <c r="C354" s="127">
        <v>400</v>
      </c>
      <c r="D354" s="179" t="s">
        <v>98</v>
      </c>
      <c r="E354" s="178"/>
      <c r="F354" s="123">
        <v>112.14</v>
      </c>
      <c r="G354" s="157"/>
      <c r="H354" s="74">
        <f>C354*F354</f>
        <v>44856</v>
      </c>
    </row>
    <row r="355" spans="1:8" x14ac:dyDescent="0.25">
      <c r="A355" s="119"/>
      <c r="B355" s="67"/>
      <c r="C355" s="68"/>
      <c r="D355" s="177" t="s">
        <v>23</v>
      </c>
      <c r="E355" s="178"/>
      <c r="F355" s="70"/>
      <c r="G355" s="120"/>
      <c r="H355" s="70"/>
    </row>
    <row r="356" spans="1:8" x14ac:dyDescent="0.25">
      <c r="A356" s="71"/>
      <c r="B356" s="72"/>
      <c r="C356" s="73"/>
      <c r="D356" s="191" t="s">
        <v>24</v>
      </c>
      <c r="E356" s="226"/>
      <c r="F356" s="74"/>
      <c r="G356" s="121"/>
      <c r="H356" s="74"/>
    </row>
    <row r="357" spans="1:8" x14ac:dyDescent="0.25">
      <c r="A357" s="119"/>
      <c r="B357" s="67"/>
      <c r="C357" s="68"/>
      <c r="D357" s="197"/>
      <c r="E357" s="197"/>
      <c r="F357" s="70"/>
      <c r="G357" s="120"/>
      <c r="H357" s="167"/>
    </row>
    <row r="358" spans="1:8" x14ac:dyDescent="0.25">
      <c r="A358" s="71">
        <v>45667</v>
      </c>
      <c r="B358" s="152" t="s">
        <v>20</v>
      </c>
      <c r="C358" s="127">
        <v>50</v>
      </c>
      <c r="D358" s="186" t="s">
        <v>34</v>
      </c>
      <c r="E358" s="178"/>
      <c r="F358" s="123">
        <v>468.66</v>
      </c>
      <c r="G358" s="157">
        <f>C358*F358</f>
        <v>23433</v>
      </c>
      <c r="H358" s="158" t="s">
        <v>16</v>
      </c>
    </row>
    <row r="359" spans="1:8" x14ac:dyDescent="0.25">
      <c r="A359" s="119"/>
      <c r="B359" s="67" t="s">
        <v>21</v>
      </c>
      <c r="C359" s="68"/>
      <c r="D359" s="177" t="s">
        <v>23</v>
      </c>
      <c r="E359" s="178"/>
      <c r="F359" s="70"/>
      <c r="G359" s="120">
        <f>88+(C358*0.001)</f>
        <v>88.05</v>
      </c>
      <c r="H359" s="167"/>
    </row>
    <row r="360" spans="1:8" x14ac:dyDescent="0.25">
      <c r="A360" s="156"/>
      <c r="B360" s="72" t="s">
        <v>22</v>
      </c>
      <c r="C360" s="73"/>
      <c r="D360" s="191" t="s">
        <v>24</v>
      </c>
      <c r="E360" s="226"/>
      <c r="F360" s="74"/>
      <c r="G360" s="121">
        <f>G358*0.018</f>
        <v>421.79399999999998</v>
      </c>
      <c r="H360" s="123"/>
    </row>
    <row r="361" spans="1:8" x14ac:dyDescent="0.25">
      <c r="A361" s="119"/>
      <c r="B361" s="67"/>
      <c r="C361" s="68"/>
      <c r="D361" s="197"/>
      <c r="E361" s="197"/>
      <c r="F361" s="70"/>
      <c r="G361" s="120"/>
      <c r="H361" s="167"/>
    </row>
    <row r="362" spans="1:8" x14ac:dyDescent="0.25">
      <c r="A362" s="71">
        <v>45667</v>
      </c>
      <c r="B362" s="152" t="s">
        <v>20</v>
      </c>
      <c r="C362" s="127">
        <v>50</v>
      </c>
      <c r="D362" s="186" t="s">
        <v>29</v>
      </c>
      <c r="E362" s="189"/>
      <c r="F362" s="123">
        <v>468.66</v>
      </c>
      <c r="G362" s="157">
        <f>C362*F362</f>
        <v>23433</v>
      </c>
      <c r="H362" s="158"/>
    </row>
    <row r="363" spans="1:8" x14ac:dyDescent="0.25">
      <c r="A363" s="119"/>
      <c r="B363" s="67" t="s">
        <v>21</v>
      </c>
      <c r="C363" s="68"/>
      <c r="D363" s="197" t="s">
        <v>23</v>
      </c>
      <c r="E363" s="197"/>
      <c r="F363" s="70"/>
      <c r="G363" s="120">
        <f>88+(C362*0.001)</f>
        <v>88.05</v>
      </c>
      <c r="H363" s="167"/>
    </row>
    <row r="364" spans="1:8" x14ac:dyDescent="0.25">
      <c r="A364" s="156"/>
      <c r="B364" s="72" t="s">
        <v>22</v>
      </c>
      <c r="C364" s="73"/>
      <c r="D364" s="198" t="s">
        <v>24</v>
      </c>
      <c r="E364" s="198"/>
      <c r="F364" s="74"/>
      <c r="G364" s="121">
        <f>G362*0.018</f>
        <v>421.79399999999998</v>
      </c>
      <c r="H364" s="123"/>
    </row>
    <row r="365" spans="1:8" x14ac:dyDescent="0.25">
      <c r="A365" s="66"/>
      <c r="B365" s="67"/>
      <c r="C365" s="115"/>
      <c r="D365" s="225"/>
      <c r="E365" s="225"/>
      <c r="F365" s="114"/>
      <c r="G365" s="120"/>
      <c r="H365" s="70"/>
    </row>
    <row r="366" spans="1:8" x14ac:dyDescent="0.25">
      <c r="A366" s="71">
        <v>45699</v>
      </c>
      <c r="B366" s="152" t="s">
        <v>39</v>
      </c>
      <c r="C366" s="127">
        <v>200</v>
      </c>
      <c r="D366" s="179" t="s">
        <v>120</v>
      </c>
      <c r="E366" s="178"/>
      <c r="F366" s="123">
        <v>30.34</v>
      </c>
      <c r="G366" s="157" t="s">
        <v>16</v>
      </c>
      <c r="H366" s="158">
        <f>C366*F366</f>
        <v>6068</v>
      </c>
    </row>
    <row r="367" spans="1:8" x14ac:dyDescent="0.25">
      <c r="A367" s="119"/>
      <c r="B367" s="67" t="s">
        <v>21</v>
      </c>
      <c r="C367" s="68"/>
      <c r="D367" s="197" t="s">
        <v>23</v>
      </c>
      <c r="E367" s="197"/>
      <c r="F367" s="70"/>
      <c r="G367" s="120">
        <v>0</v>
      </c>
      <c r="H367" s="167"/>
    </row>
    <row r="368" spans="1:8" x14ac:dyDescent="0.25">
      <c r="A368" s="156"/>
      <c r="B368" s="72" t="s">
        <v>22</v>
      </c>
      <c r="C368" s="73"/>
      <c r="D368" s="198" t="s">
        <v>24</v>
      </c>
      <c r="E368" s="198"/>
      <c r="F368" s="74"/>
      <c r="G368" s="121">
        <v>0</v>
      </c>
      <c r="H368" s="123"/>
    </row>
    <row r="369" spans="1:8" x14ac:dyDescent="0.25">
      <c r="A369" s="119"/>
      <c r="B369" s="67"/>
      <c r="C369" s="68"/>
      <c r="D369" s="197"/>
      <c r="E369" s="197"/>
      <c r="F369" s="70"/>
      <c r="G369" s="120"/>
      <c r="H369" s="167"/>
    </row>
    <row r="370" spans="1:8" x14ac:dyDescent="0.25">
      <c r="A370" s="71">
        <v>45699</v>
      </c>
      <c r="B370" s="152" t="s">
        <v>39</v>
      </c>
      <c r="C370" s="127">
        <v>300</v>
      </c>
      <c r="D370" s="179" t="s">
        <v>140</v>
      </c>
      <c r="E370" s="180"/>
      <c r="F370" s="123">
        <v>345</v>
      </c>
      <c r="G370" s="157" t="s">
        <v>16</v>
      </c>
      <c r="H370" s="158">
        <f>C370*F370</f>
        <v>103500</v>
      </c>
    </row>
    <row r="371" spans="1:8" x14ac:dyDescent="0.25">
      <c r="A371" s="119"/>
      <c r="B371" s="67" t="s">
        <v>21</v>
      </c>
      <c r="C371" s="68"/>
      <c r="D371" s="177" t="s">
        <v>23</v>
      </c>
      <c r="E371" s="190"/>
      <c r="F371" s="70"/>
      <c r="G371" s="120">
        <v>0</v>
      </c>
      <c r="H371" s="167"/>
    </row>
    <row r="372" spans="1:8" x14ac:dyDescent="0.25">
      <c r="A372" s="156"/>
      <c r="B372" s="72" t="s">
        <v>22</v>
      </c>
      <c r="C372" s="73"/>
      <c r="D372" s="191" t="s">
        <v>24</v>
      </c>
      <c r="E372" s="192"/>
      <c r="F372" s="74"/>
      <c r="G372" s="121">
        <v>0</v>
      </c>
      <c r="H372" s="123"/>
    </row>
    <row r="373" spans="1:8" x14ac:dyDescent="0.25">
      <c r="A373" s="119"/>
      <c r="B373" s="67"/>
      <c r="C373" s="68"/>
      <c r="D373" s="197"/>
      <c r="E373" s="197"/>
      <c r="F373" s="70"/>
      <c r="G373" s="120"/>
      <c r="H373" s="167"/>
    </row>
    <row r="374" spans="1:8" x14ac:dyDescent="0.25">
      <c r="A374" s="71">
        <v>45698</v>
      </c>
      <c r="B374" s="152" t="s">
        <v>20</v>
      </c>
      <c r="C374" s="127">
        <v>150</v>
      </c>
      <c r="D374" s="186" t="s">
        <v>29</v>
      </c>
      <c r="E374" s="189"/>
      <c r="F374" s="123">
        <v>723.4</v>
      </c>
      <c r="G374" s="157">
        <f>C374*F374</f>
        <v>108510</v>
      </c>
      <c r="H374" s="158"/>
    </row>
    <row r="375" spans="1:8" x14ac:dyDescent="0.25">
      <c r="A375" s="119"/>
      <c r="B375" s="67" t="s">
        <v>21</v>
      </c>
      <c r="C375" s="68"/>
      <c r="D375" s="197" t="s">
        <v>23</v>
      </c>
      <c r="E375" s="197"/>
      <c r="F375" s="70"/>
      <c r="G375" s="120">
        <f>88+(C374*0.001)</f>
        <v>88.15</v>
      </c>
      <c r="H375" s="167"/>
    </row>
    <row r="376" spans="1:8" x14ac:dyDescent="0.25">
      <c r="A376" s="156"/>
      <c r="B376" s="72" t="s">
        <v>22</v>
      </c>
      <c r="C376" s="73"/>
      <c r="D376" s="198" t="s">
        <v>24</v>
      </c>
      <c r="E376" s="198"/>
      <c r="F376" s="74"/>
      <c r="G376" s="121">
        <f>G374*0.018</f>
        <v>1953.1799999999998</v>
      </c>
      <c r="H376" s="123"/>
    </row>
    <row r="377" spans="1:8" x14ac:dyDescent="0.25">
      <c r="A377" s="66"/>
      <c r="B377" s="67"/>
      <c r="C377" s="68"/>
      <c r="D377" s="184"/>
      <c r="E377" s="188"/>
      <c r="F377" s="114"/>
      <c r="G377" s="120"/>
      <c r="H377" s="70"/>
    </row>
    <row r="378" spans="1:8" x14ac:dyDescent="0.25">
      <c r="A378" s="71">
        <v>45698</v>
      </c>
      <c r="B378" s="152" t="s">
        <v>20</v>
      </c>
      <c r="C378" s="127">
        <v>150</v>
      </c>
      <c r="D378" s="186" t="s">
        <v>145</v>
      </c>
      <c r="E378" s="189"/>
      <c r="F378" s="123">
        <v>24</v>
      </c>
      <c r="G378" s="157">
        <f>C378*F378</f>
        <v>3600</v>
      </c>
      <c r="H378" s="158"/>
    </row>
    <row r="379" spans="1:8" x14ac:dyDescent="0.25">
      <c r="A379" s="119"/>
      <c r="B379" s="67" t="s">
        <v>21</v>
      </c>
      <c r="C379" s="68"/>
      <c r="D379" s="197" t="s">
        <v>23</v>
      </c>
      <c r="E379" s="197"/>
      <c r="F379" s="70"/>
      <c r="G379" s="120">
        <f>88+(C378*0.001)</f>
        <v>88.15</v>
      </c>
      <c r="H379" s="167"/>
    </row>
    <row r="380" spans="1:8" x14ac:dyDescent="0.25">
      <c r="A380" s="156"/>
      <c r="B380" s="72" t="s">
        <v>22</v>
      </c>
      <c r="C380" s="73"/>
      <c r="D380" s="198" t="s">
        <v>24</v>
      </c>
      <c r="E380" s="198"/>
      <c r="F380" s="74"/>
      <c r="G380" s="121">
        <f>G378*0.018</f>
        <v>64.8</v>
      </c>
      <c r="H380" s="123"/>
    </row>
    <row r="381" spans="1:8" x14ac:dyDescent="0.25">
      <c r="A381" s="66"/>
      <c r="B381" s="67"/>
      <c r="C381" s="68"/>
      <c r="D381" s="184"/>
      <c r="E381" s="188"/>
      <c r="F381" s="114"/>
      <c r="G381" s="120"/>
      <c r="H381" s="70"/>
    </row>
    <row r="382" spans="1:8" x14ac:dyDescent="0.25">
      <c r="A382" s="71">
        <v>45758</v>
      </c>
      <c r="B382" s="152" t="s">
        <v>39</v>
      </c>
      <c r="C382" s="127">
        <v>250</v>
      </c>
      <c r="D382" s="179" t="s">
        <v>152</v>
      </c>
      <c r="E382" s="180"/>
      <c r="F382" s="123">
        <v>88.4</v>
      </c>
      <c r="G382" s="157" t="s">
        <v>16</v>
      </c>
      <c r="H382" s="158">
        <f>C382*F382</f>
        <v>22100</v>
      </c>
    </row>
    <row r="383" spans="1:8" x14ac:dyDescent="0.25">
      <c r="A383" s="119"/>
      <c r="B383" s="67" t="s">
        <v>21</v>
      </c>
      <c r="C383" s="68"/>
      <c r="D383" s="197" t="s">
        <v>23</v>
      </c>
      <c r="E383" s="197"/>
      <c r="F383" s="70"/>
      <c r="G383" s="120">
        <v>0</v>
      </c>
      <c r="H383" s="167"/>
    </row>
    <row r="384" spans="1:8" x14ac:dyDescent="0.25">
      <c r="A384" s="156"/>
      <c r="B384" s="72" t="s">
        <v>22</v>
      </c>
      <c r="C384" s="73"/>
      <c r="D384" s="198" t="s">
        <v>24</v>
      </c>
      <c r="E384" s="198"/>
      <c r="F384" s="74"/>
      <c r="G384" s="121">
        <v>0</v>
      </c>
      <c r="H384" s="123"/>
    </row>
    <row r="385" spans="1:8" x14ac:dyDescent="0.25">
      <c r="A385" s="119"/>
      <c r="B385" s="67"/>
      <c r="C385" s="68"/>
      <c r="D385" s="197"/>
      <c r="E385" s="197"/>
      <c r="F385" s="70"/>
      <c r="G385" s="120"/>
      <c r="H385" s="167"/>
    </row>
    <row r="386" spans="1:8" x14ac:dyDescent="0.25">
      <c r="A386" s="71">
        <v>45761</v>
      </c>
      <c r="B386" s="152" t="s">
        <v>20</v>
      </c>
      <c r="C386" s="127">
        <v>500</v>
      </c>
      <c r="D386" s="186" t="s">
        <v>153</v>
      </c>
      <c r="E386" s="189"/>
      <c r="F386" s="123">
        <v>24.5</v>
      </c>
      <c r="G386" s="157">
        <f>C386*F386</f>
        <v>12250</v>
      </c>
      <c r="H386" s="158"/>
    </row>
    <row r="387" spans="1:8" x14ac:dyDescent="0.25">
      <c r="A387" s="119"/>
      <c r="B387" s="67" t="s">
        <v>21</v>
      </c>
      <c r="C387" s="68"/>
      <c r="D387" s="197" t="s">
        <v>23</v>
      </c>
      <c r="E387" s="197"/>
      <c r="F387" s="70"/>
      <c r="G387" s="120">
        <f>88+(C386*0.001)</f>
        <v>88.5</v>
      </c>
      <c r="H387" s="167"/>
    </row>
    <row r="388" spans="1:8" x14ac:dyDescent="0.25">
      <c r="A388" s="156"/>
      <c r="B388" s="72" t="s">
        <v>22</v>
      </c>
      <c r="C388" s="73"/>
      <c r="D388" s="198" t="s">
        <v>24</v>
      </c>
      <c r="E388" s="198"/>
      <c r="F388" s="74"/>
      <c r="G388" s="121">
        <f>G386*0.018</f>
        <v>220.49999999999997</v>
      </c>
      <c r="H388" s="123"/>
    </row>
    <row r="389" spans="1:8" x14ac:dyDescent="0.25">
      <c r="A389" s="11" t="s">
        <v>16</v>
      </c>
      <c r="B389" s="7" t="s">
        <v>16</v>
      </c>
      <c r="C389" s="19"/>
      <c r="D389" s="7"/>
      <c r="E389" s="175" t="s">
        <v>15</v>
      </c>
      <c r="F389" s="176"/>
      <c r="G389" s="130">
        <f>SUM(G21:G388)</f>
        <v>1205231.9800600004</v>
      </c>
      <c r="H389" s="41">
        <f>SUM(H21:H388)</f>
        <v>1205484.2</v>
      </c>
    </row>
    <row r="416" spans="1:8" s="10" customFormat="1" ht="15" customHeight="1" x14ac:dyDescent="0.2">
      <c r="A416" s="11"/>
      <c r="B416" s="7"/>
      <c r="C416" s="140" t="s">
        <v>14</v>
      </c>
      <c r="D416" s="140"/>
      <c r="E416" s="43"/>
      <c r="F416" s="35"/>
      <c r="G416" s="27"/>
      <c r="H416" s="24"/>
    </row>
    <row r="417" spans="1:10" s="10" customFormat="1" ht="15" customHeight="1" x14ac:dyDescent="0.2">
      <c r="A417" s="11"/>
      <c r="B417" s="7"/>
      <c r="C417" s="55" t="s">
        <v>5</v>
      </c>
      <c r="D417" s="75" t="s">
        <v>3</v>
      </c>
      <c r="E417" s="76"/>
      <c r="F417" s="56" t="s">
        <v>4</v>
      </c>
      <c r="G417" s="56" t="s">
        <v>84</v>
      </c>
      <c r="H417" s="133" t="s">
        <v>13</v>
      </c>
    </row>
    <row r="418" spans="1:10" s="10" customFormat="1" ht="15" customHeight="1" x14ac:dyDescent="0.2">
      <c r="A418" s="11"/>
      <c r="B418" s="148" t="s">
        <v>16</v>
      </c>
      <c r="C418" s="115">
        <v>500</v>
      </c>
      <c r="D418" s="184" t="s">
        <v>153</v>
      </c>
      <c r="E418" s="185"/>
      <c r="F418" s="79">
        <v>24.17</v>
      </c>
      <c r="G418" s="77" t="s">
        <v>16</v>
      </c>
      <c r="H418" s="134">
        <f>C418*F418</f>
        <v>12085</v>
      </c>
    </row>
    <row r="419" spans="1:10" s="10" customFormat="1" ht="15" customHeight="1" x14ac:dyDescent="0.2">
      <c r="A419" s="11"/>
      <c r="B419" s="113" t="s">
        <v>43</v>
      </c>
      <c r="C419" s="122">
        <v>600</v>
      </c>
      <c r="D419" s="186" t="s">
        <v>29</v>
      </c>
      <c r="E419" s="187"/>
      <c r="F419" s="123">
        <v>1642</v>
      </c>
      <c r="G419" s="160" t="s">
        <v>16</v>
      </c>
      <c r="H419" s="135">
        <f t="shared" ref="H419:H422" si="0">C419*F419</f>
        <v>985200</v>
      </c>
    </row>
    <row r="420" spans="1:10" s="10" customFormat="1" ht="15" customHeight="1" x14ac:dyDescent="0.2">
      <c r="A420" s="11"/>
      <c r="B420" s="113" t="s">
        <v>43</v>
      </c>
      <c r="C420" s="68">
        <v>250</v>
      </c>
      <c r="D420" s="184" t="s">
        <v>34</v>
      </c>
      <c r="E420" s="188"/>
      <c r="F420" s="79">
        <v>468.21</v>
      </c>
      <c r="G420" s="77"/>
      <c r="H420" s="134">
        <f t="shared" si="0"/>
        <v>117052.5</v>
      </c>
      <c r="J420" s="151"/>
    </row>
    <row r="421" spans="1:10" s="10" customFormat="1" ht="15" customHeight="1" x14ac:dyDescent="0.2">
      <c r="A421" s="11"/>
      <c r="B421" s="113" t="s">
        <v>43</v>
      </c>
      <c r="C421" s="73">
        <v>230</v>
      </c>
      <c r="D421" s="186" t="s">
        <v>149</v>
      </c>
      <c r="E421" s="187"/>
      <c r="F421" s="74">
        <v>34</v>
      </c>
      <c r="G421" s="78" t="s">
        <v>16</v>
      </c>
      <c r="H421" s="137">
        <f t="shared" si="0"/>
        <v>7820</v>
      </c>
    </row>
    <row r="422" spans="1:10" s="10" customFormat="1" ht="15" customHeight="1" x14ac:dyDescent="0.2">
      <c r="A422" s="11"/>
      <c r="B422" s="113" t="s">
        <v>43</v>
      </c>
      <c r="C422" s="68">
        <v>100</v>
      </c>
      <c r="D422" s="184" t="s">
        <v>99</v>
      </c>
      <c r="E422" s="188"/>
      <c r="F422" s="79">
        <v>105.28</v>
      </c>
      <c r="G422" s="77"/>
      <c r="H422" s="134">
        <f t="shared" si="0"/>
        <v>10528</v>
      </c>
    </row>
    <row r="423" spans="1:10" s="10" customFormat="1" ht="15" customHeight="1" x14ac:dyDescent="0.2">
      <c r="A423" s="11"/>
      <c r="B423" s="113"/>
      <c r="C423" s="127" t="s">
        <v>16</v>
      </c>
      <c r="D423" s="186" t="s">
        <v>16</v>
      </c>
      <c r="E423" s="189"/>
      <c r="F423" s="74" t="s">
        <v>16</v>
      </c>
      <c r="G423" s="78"/>
      <c r="H423" s="137"/>
    </row>
    <row r="424" spans="1:10" s="10" customFormat="1" ht="15" customHeight="1" x14ac:dyDescent="0.2"/>
    <row r="425" spans="1:10" s="10" customFormat="1" ht="15" customHeight="1" x14ac:dyDescent="0.2">
      <c r="A425" s="11"/>
      <c r="B425" s="113"/>
      <c r="C425" s="127"/>
      <c r="D425" s="179"/>
      <c r="E425" s="180"/>
      <c r="F425" s="74"/>
      <c r="G425" s="78"/>
      <c r="H425" s="137"/>
    </row>
    <row r="426" spans="1:10" s="10" customFormat="1" ht="15" customHeight="1" x14ac:dyDescent="0.2">
      <c r="A426" s="11"/>
      <c r="B426" s="113" t="s">
        <v>43</v>
      </c>
      <c r="C426" s="173">
        <v>150</v>
      </c>
      <c r="D426" s="181" t="s">
        <v>145</v>
      </c>
      <c r="E426" s="182"/>
      <c r="F426" s="79">
        <v>10.7</v>
      </c>
      <c r="G426" s="77"/>
      <c r="H426" s="134">
        <f>C426*F426</f>
        <v>1605</v>
      </c>
    </row>
    <row r="427" spans="1:10" s="10" customFormat="1" ht="15" customHeight="1" x14ac:dyDescent="0.2">
      <c r="A427" s="11"/>
      <c r="C427" s="127"/>
      <c r="D427" s="179"/>
      <c r="E427" s="180"/>
      <c r="F427" s="74"/>
      <c r="G427" s="78"/>
      <c r="H427" s="137"/>
    </row>
    <row r="428" spans="1:10" s="10" customFormat="1" ht="15" customHeight="1" x14ac:dyDescent="0.2">
      <c r="A428" s="11"/>
      <c r="B428" s="7"/>
      <c r="C428" s="68"/>
      <c r="D428" s="177"/>
      <c r="E428" s="178"/>
      <c r="F428" s="70"/>
      <c r="G428" s="77"/>
      <c r="H428" s="134" t="str">
        <f t="shared" ref="H428:H429" si="1">IF(C428*F428=0,"",C428*F428)</f>
        <v/>
      </c>
    </row>
    <row r="429" spans="1:10" s="10" customFormat="1" ht="15" customHeight="1" x14ac:dyDescent="0.2">
      <c r="A429" s="11"/>
      <c r="B429" s="7"/>
      <c r="C429" s="73"/>
      <c r="D429" s="183" t="s">
        <v>16</v>
      </c>
      <c r="E429" s="178"/>
      <c r="F429" s="74"/>
      <c r="G429" s="78" t="s">
        <v>16</v>
      </c>
      <c r="H429" s="137" t="str">
        <f t="shared" si="1"/>
        <v/>
      </c>
    </row>
    <row r="430" spans="1:10" s="10" customFormat="1" ht="15" customHeight="1" x14ac:dyDescent="0.2">
      <c r="A430" s="11"/>
      <c r="B430" s="7"/>
      <c r="C430" s="7" t="s">
        <v>16</v>
      </c>
      <c r="D430" s="175" t="s">
        <v>27</v>
      </c>
      <c r="E430" s="175"/>
      <c r="F430" s="175"/>
      <c r="G430" s="176"/>
      <c r="H430" s="23">
        <f>SUM(H418:H429)</f>
        <v>1134290.5</v>
      </c>
    </row>
  </sheetData>
  <mergeCells count="394">
    <mergeCell ref="D428:E428"/>
    <mergeCell ref="D429:E429"/>
    <mergeCell ref="D430:G430"/>
    <mergeCell ref="D421:E421"/>
    <mergeCell ref="D422:E422"/>
    <mergeCell ref="D423:E423"/>
    <mergeCell ref="D425:E425"/>
    <mergeCell ref="D426:E426"/>
    <mergeCell ref="D427:E427"/>
    <mergeCell ref="D387:E387"/>
    <mergeCell ref="D388:E388"/>
    <mergeCell ref="E389:F389"/>
    <mergeCell ref="D418:E418"/>
    <mergeCell ref="D419:E419"/>
    <mergeCell ref="D420:E420"/>
    <mergeCell ref="D381:E381"/>
    <mergeCell ref="D382:E382"/>
    <mergeCell ref="D383:E383"/>
    <mergeCell ref="D384:E384"/>
    <mergeCell ref="D385:E385"/>
    <mergeCell ref="D386:E386"/>
    <mergeCell ref="D375:E375"/>
    <mergeCell ref="D376:E376"/>
    <mergeCell ref="D377:E377"/>
    <mergeCell ref="D378:E378"/>
    <mergeCell ref="D379:E379"/>
    <mergeCell ref="D380:E380"/>
    <mergeCell ref="D369:E369"/>
    <mergeCell ref="D370:E370"/>
    <mergeCell ref="D371:E371"/>
    <mergeCell ref="D372:E372"/>
    <mergeCell ref="D373:E373"/>
    <mergeCell ref="D374:E374"/>
    <mergeCell ref="D363:E363"/>
    <mergeCell ref="D364:E364"/>
    <mergeCell ref="D365:E365"/>
    <mergeCell ref="D366:E366"/>
    <mergeCell ref="D367:E367"/>
    <mergeCell ref="D368:E368"/>
    <mergeCell ref="D357:E357"/>
    <mergeCell ref="D358:E358"/>
    <mergeCell ref="D359:E359"/>
    <mergeCell ref="D360:E360"/>
    <mergeCell ref="D361:E361"/>
    <mergeCell ref="D362:E362"/>
    <mergeCell ref="D351:E351"/>
    <mergeCell ref="D352:E352"/>
    <mergeCell ref="D353:E353"/>
    <mergeCell ref="D354:E354"/>
    <mergeCell ref="D355:E355"/>
    <mergeCell ref="D356:E356"/>
    <mergeCell ref="D345:E345"/>
    <mergeCell ref="D346:E346"/>
    <mergeCell ref="D347:E347"/>
    <mergeCell ref="D348:E348"/>
    <mergeCell ref="D349:E349"/>
    <mergeCell ref="D350:E350"/>
    <mergeCell ref="D339:E339"/>
    <mergeCell ref="D340:E340"/>
    <mergeCell ref="D341:E341"/>
    <mergeCell ref="D342:E342"/>
    <mergeCell ref="D343:E343"/>
    <mergeCell ref="D344:E344"/>
    <mergeCell ref="D333:E333"/>
    <mergeCell ref="D334:E334"/>
    <mergeCell ref="D335:E335"/>
    <mergeCell ref="D336:E336"/>
    <mergeCell ref="D337:E337"/>
    <mergeCell ref="D338:E338"/>
    <mergeCell ref="D327:E327"/>
    <mergeCell ref="D328:E328"/>
    <mergeCell ref="D329:E329"/>
    <mergeCell ref="D330:E330"/>
    <mergeCell ref="D331:E331"/>
    <mergeCell ref="D332:E332"/>
    <mergeCell ref="D321:E321"/>
    <mergeCell ref="D322:E322"/>
    <mergeCell ref="D323:E323"/>
    <mergeCell ref="D324:E324"/>
    <mergeCell ref="D325:E325"/>
    <mergeCell ref="D326:E326"/>
    <mergeCell ref="D315:E315"/>
    <mergeCell ref="D316:E316"/>
    <mergeCell ref="D317:E317"/>
    <mergeCell ref="D318:E318"/>
    <mergeCell ref="D319:E319"/>
    <mergeCell ref="D320:E320"/>
    <mergeCell ref="D309:E309"/>
    <mergeCell ref="D310:E310"/>
    <mergeCell ref="D311:E311"/>
    <mergeCell ref="D312:E312"/>
    <mergeCell ref="D313:E313"/>
    <mergeCell ref="D314:E314"/>
    <mergeCell ref="D303:E303"/>
    <mergeCell ref="D304:E304"/>
    <mergeCell ref="D305:E305"/>
    <mergeCell ref="D306:E306"/>
    <mergeCell ref="D307:E307"/>
    <mergeCell ref="D308:E308"/>
    <mergeCell ref="D297:E297"/>
    <mergeCell ref="D298:E298"/>
    <mergeCell ref="D299:E299"/>
    <mergeCell ref="D300:E300"/>
    <mergeCell ref="D301:E301"/>
    <mergeCell ref="D302:E302"/>
    <mergeCell ref="D291:E291"/>
    <mergeCell ref="D292:E292"/>
    <mergeCell ref="D293:E293"/>
    <mergeCell ref="D294:E294"/>
    <mergeCell ref="D295:E295"/>
    <mergeCell ref="D296:E296"/>
    <mergeCell ref="D285:E285"/>
    <mergeCell ref="D286:E286"/>
    <mergeCell ref="D287:E287"/>
    <mergeCell ref="D288:E288"/>
    <mergeCell ref="D289:E289"/>
    <mergeCell ref="D290:E290"/>
    <mergeCell ref="D279:E279"/>
    <mergeCell ref="D280:E280"/>
    <mergeCell ref="D281:E281"/>
    <mergeCell ref="D282:E282"/>
    <mergeCell ref="D283:E283"/>
    <mergeCell ref="D284:E284"/>
    <mergeCell ref="D273:E273"/>
    <mergeCell ref="D274:E274"/>
    <mergeCell ref="D275:E275"/>
    <mergeCell ref="D276:E276"/>
    <mergeCell ref="D277:E277"/>
    <mergeCell ref="D278:E278"/>
    <mergeCell ref="D267:E267"/>
    <mergeCell ref="D268:E268"/>
    <mergeCell ref="D269:E269"/>
    <mergeCell ref="D270:E270"/>
    <mergeCell ref="D271:E271"/>
    <mergeCell ref="D272:E272"/>
    <mergeCell ref="D261:E261"/>
    <mergeCell ref="D262:E262"/>
    <mergeCell ref="D263:E263"/>
    <mergeCell ref="D264:E264"/>
    <mergeCell ref="D265:E265"/>
    <mergeCell ref="D266:E266"/>
    <mergeCell ref="D255:E255"/>
    <mergeCell ref="D256:E256"/>
    <mergeCell ref="D257:E257"/>
    <mergeCell ref="D258:E258"/>
    <mergeCell ref="D259:E259"/>
    <mergeCell ref="D260:E260"/>
    <mergeCell ref="D249:E249"/>
    <mergeCell ref="D250:E250"/>
    <mergeCell ref="D251:E251"/>
    <mergeCell ref="D252:E252"/>
    <mergeCell ref="D253:E253"/>
    <mergeCell ref="D254:E254"/>
    <mergeCell ref="D243:E243"/>
    <mergeCell ref="D244:E244"/>
    <mergeCell ref="D245:E245"/>
    <mergeCell ref="D246:E246"/>
    <mergeCell ref="D247:E247"/>
    <mergeCell ref="D248:E248"/>
    <mergeCell ref="D237:E237"/>
    <mergeCell ref="D238:E238"/>
    <mergeCell ref="D239:E239"/>
    <mergeCell ref="D240:E240"/>
    <mergeCell ref="D241:E241"/>
    <mergeCell ref="D242:E242"/>
    <mergeCell ref="D231:E231"/>
    <mergeCell ref="D232:E232"/>
    <mergeCell ref="D233:E233"/>
    <mergeCell ref="D234:E234"/>
    <mergeCell ref="D235:E235"/>
    <mergeCell ref="D236:E236"/>
    <mergeCell ref="D225:E225"/>
    <mergeCell ref="D226:E226"/>
    <mergeCell ref="D227:E227"/>
    <mergeCell ref="D228:E228"/>
    <mergeCell ref="D229:E229"/>
    <mergeCell ref="D230:E230"/>
    <mergeCell ref="D219:E219"/>
    <mergeCell ref="D220:E220"/>
    <mergeCell ref="D221:E221"/>
    <mergeCell ref="D222:E222"/>
    <mergeCell ref="D223:E223"/>
    <mergeCell ref="D224:E224"/>
    <mergeCell ref="D213:E213"/>
    <mergeCell ref="D214:E214"/>
    <mergeCell ref="D215:E215"/>
    <mergeCell ref="D216:E216"/>
    <mergeCell ref="D217:E217"/>
    <mergeCell ref="D218:E218"/>
    <mergeCell ref="D207:E207"/>
    <mergeCell ref="D208:E208"/>
    <mergeCell ref="D209:E209"/>
    <mergeCell ref="D210:E210"/>
    <mergeCell ref="D211:E211"/>
    <mergeCell ref="D212:E212"/>
    <mergeCell ref="D201:E201"/>
    <mergeCell ref="D202:E202"/>
    <mergeCell ref="D203:E203"/>
    <mergeCell ref="D204:E204"/>
    <mergeCell ref="D205:E205"/>
    <mergeCell ref="D206:E206"/>
    <mergeCell ref="D195:E195"/>
    <mergeCell ref="D196:E196"/>
    <mergeCell ref="D197:E197"/>
    <mergeCell ref="D198:E198"/>
    <mergeCell ref="D199:E199"/>
    <mergeCell ref="D200:E200"/>
    <mergeCell ref="D188:E188"/>
    <mergeCell ref="D189:E189"/>
    <mergeCell ref="D190:E190"/>
    <mergeCell ref="D191:E191"/>
    <mergeCell ref="D192:E192"/>
    <mergeCell ref="D194:E194"/>
    <mergeCell ref="D181:E181"/>
    <mergeCell ref="D182:E182"/>
    <mergeCell ref="D183:E183"/>
    <mergeCell ref="D184:E184"/>
    <mergeCell ref="D186:E186"/>
    <mergeCell ref="D187:E187"/>
    <mergeCell ref="D175:E175"/>
    <mergeCell ref="D176:E176"/>
    <mergeCell ref="D177:E177"/>
    <mergeCell ref="D178:E178"/>
    <mergeCell ref="D179:E179"/>
    <mergeCell ref="D180:E180"/>
    <mergeCell ref="D169:E169"/>
    <mergeCell ref="D170:E170"/>
    <mergeCell ref="D171:E171"/>
    <mergeCell ref="D172:E172"/>
    <mergeCell ref="D173:E173"/>
    <mergeCell ref="D174:E174"/>
    <mergeCell ref="D163:E163"/>
    <mergeCell ref="D164:E164"/>
    <mergeCell ref="D165:E165"/>
    <mergeCell ref="D166:E166"/>
    <mergeCell ref="D167:E167"/>
    <mergeCell ref="D168:E168"/>
    <mergeCell ref="D157:E157"/>
    <mergeCell ref="D158:E158"/>
    <mergeCell ref="D159:E159"/>
    <mergeCell ref="D160:E160"/>
    <mergeCell ref="D161:E161"/>
    <mergeCell ref="D162:E162"/>
    <mergeCell ref="D151:E151"/>
    <mergeCell ref="D152:E152"/>
    <mergeCell ref="D153:E153"/>
    <mergeCell ref="D154:E154"/>
    <mergeCell ref="D155:E155"/>
    <mergeCell ref="D156:E156"/>
    <mergeCell ref="D145:E145"/>
    <mergeCell ref="D146:E146"/>
    <mergeCell ref="D147:E147"/>
    <mergeCell ref="D148:E148"/>
    <mergeCell ref="D149:E149"/>
    <mergeCell ref="D150:E150"/>
    <mergeCell ref="D139:E139"/>
    <mergeCell ref="D140:E140"/>
    <mergeCell ref="D141:E141"/>
    <mergeCell ref="D142:E142"/>
    <mergeCell ref="D143:E143"/>
    <mergeCell ref="D144:E144"/>
    <mergeCell ref="D133:E133"/>
    <mergeCell ref="D134:E134"/>
    <mergeCell ref="D135:E135"/>
    <mergeCell ref="D136:E136"/>
    <mergeCell ref="D137:E137"/>
    <mergeCell ref="D138:E138"/>
    <mergeCell ref="D127:E127"/>
    <mergeCell ref="D128:E128"/>
    <mergeCell ref="D129:E129"/>
    <mergeCell ref="D130:E130"/>
    <mergeCell ref="D131:E131"/>
    <mergeCell ref="D132:E132"/>
    <mergeCell ref="D121:E121"/>
    <mergeCell ref="D122:E122"/>
    <mergeCell ref="D123:E123"/>
    <mergeCell ref="D124:E124"/>
    <mergeCell ref="D125:E125"/>
    <mergeCell ref="D126:E126"/>
    <mergeCell ref="D115:E115"/>
    <mergeCell ref="D116:E116"/>
    <mergeCell ref="D117:E117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D114:E114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91:E91"/>
    <mergeCell ref="D92:E92"/>
    <mergeCell ref="D93:E93"/>
    <mergeCell ref="D94:E94"/>
    <mergeCell ref="D95:E95"/>
    <mergeCell ref="D96:E96"/>
    <mergeCell ref="D85:E85"/>
    <mergeCell ref="D86:E86"/>
    <mergeCell ref="D87:E87"/>
    <mergeCell ref="D88:E88"/>
    <mergeCell ref="D89:E89"/>
    <mergeCell ref="D90:E90"/>
    <mergeCell ref="D79:E79"/>
    <mergeCell ref="D80:E80"/>
    <mergeCell ref="D81:E81"/>
    <mergeCell ref="D82:E82"/>
    <mergeCell ref="D83:E83"/>
    <mergeCell ref="D84:E84"/>
    <mergeCell ref="D73:E73"/>
    <mergeCell ref="D74:E74"/>
    <mergeCell ref="D75:E75"/>
    <mergeCell ref="D76:E76"/>
    <mergeCell ref="D77:E77"/>
    <mergeCell ref="D78:E78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55:E55"/>
    <mergeCell ref="D56:E56"/>
    <mergeCell ref="D57:E57"/>
    <mergeCell ref="D58:E58"/>
    <mergeCell ref="D59:E59"/>
    <mergeCell ref="D60:E60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37:E37"/>
    <mergeCell ref="D38:E3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D25:E25"/>
    <mergeCell ref="D26:E26"/>
    <mergeCell ref="D27:E27"/>
    <mergeCell ref="D28:E28"/>
    <mergeCell ref="D29:E29"/>
    <mergeCell ref="D30:E30"/>
    <mergeCell ref="F18:G18"/>
    <mergeCell ref="D20:E20"/>
    <mergeCell ref="D21:E21"/>
    <mergeCell ref="D22:E22"/>
    <mergeCell ref="D23:E23"/>
    <mergeCell ref="D24:E24"/>
    <mergeCell ref="A14:B14"/>
    <mergeCell ref="A15:C15"/>
    <mergeCell ref="F15:G15"/>
    <mergeCell ref="A16:C16"/>
    <mergeCell ref="E16:G16"/>
    <mergeCell ref="A17:C17"/>
    <mergeCell ref="F17:G17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A16E3-DB2C-4880-AC89-F82410237E7D}">
  <dimension ref="A1:J108"/>
  <sheetViews>
    <sheetView showGridLines="0" view="pageLayout" topLeftCell="A8" zoomScale="115" zoomScaleNormal="100" zoomScalePageLayoutView="115" workbookViewId="0">
      <selection activeCell="C58" sqref="C58:H6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132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45628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'27'!$H$13</f>
        <v>-6357.6120600000431</v>
      </c>
      <c r="E13" s="34"/>
      <c r="F13" s="220" t="s">
        <v>9</v>
      </c>
      <c r="G13" s="220"/>
      <c r="H13" s="163">
        <f>D15</f>
        <v>-6357.6120600000431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-6357.6120600000431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</f>
        <v>527848.5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521490.88793999993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9"/>
      <c r="E22" s="180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84"/>
      <c r="E25" s="185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7"/>
      <c r="E26" s="227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8"/>
      <c r="E27" s="228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179"/>
      <c r="E28" s="180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98"/>
      <c r="E30" s="198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9"/>
      <c r="E32" s="230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8"/>
      <c r="E34" s="198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72"/>
      <c r="H36" s="157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133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4" t="s">
        <v>16</v>
      </c>
      <c r="E58" s="18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86" t="s">
        <v>29</v>
      </c>
      <c r="E59" s="187"/>
      <c r="F59" s="123">
        <v>624.6</v>
      </c>
      <c r="G59" s="160" t="s">
        <v>16</v>
      </c>
      <c r="H59" s="135">
        <f t="shared" ref="H59:H62" si="0">C59*F59</f>
        <v>249840</v>
      </c>
    </row>
    <row r="60" spans="1:10" s="10" customFormat="1" ht="15" customHeight="1" x14ac:dyDescent="0.2">
      <c r="A60" s="11"/>
      <c r="B60" s="148" t="s">
        <v>67</v>
      </c>
      <c r="C60" s="68">
        <v>150</v>
      </c>
      <c r="D60" s="184" t="s">
        <v>34</v>
      </c>
      <c r="E60" s="188"/>
      <c r="F60" s="79">
        <v>529.41</v>
      </c>
      <c r="G60" s="77"/>
      <c r="H60" s="134">
        <f t="shared" si="0"/>
        <v>79411.5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9" t="s">
        <v>129</v>
      </c>
      <c r="E63" s="180"/>
      <c r="F63" s="74">
        <v>27.28</v>
      </c>
      <c r="G63" s="78" t="s">
        <v>16</v>
      </c>
      <c r="H63" s="137">
        <f>C63*F63</f>
        <v>8184</v>
      </c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80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3" t="s">
        <v>123</v>
      </c>
      <c r="E66" s="224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9" t="s">
        <v>124</v>
      </c>
      <c r="E67" s="180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527848.5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BB65-8B0A-42E4-B530-71C0406FB3C0}">
  <dimension ref="A1:J108"/>
  <sheetViews>
    <sheetView showGridLines="0" showWhiteSpace="0" view="pageLayout" topLeftCell="A4" zoomScale="115" zoomScaleNormal="100" zoomScalePageLayoutView="115" workbookViewId="0">
      <selection activeCell="H14" sqref="H1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131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'26'!$H$13</f>
        <v>-7063.9480600000243</v>
      </c>
      <c r="E13" s="34"/>
      <c r="F13" s="220" t="s">
        <v>9</v>
      </c>
      <c r="G13" s="220"/>
      <c r="H13" s="163">
        <f>D15</f>
        <v>-6357.6120600000431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-6357.6120600000431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</f>
        <v>512754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506396.38793999993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179" t="s">
        <v>123</v>
      </c>
      <c r="E22" s="180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84" t="s">
        <v>77</v>
      </c>
      <c r="E25" s="185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7" t="s">
        <v>23</v>
      </c>
      <c r="E26" s="227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8" t="s">
        <v>24</v>
      </c>
      <c r="E27" s="228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179" t="s">
        <v>127</v>
      </c>
      <c r="E28" s="180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197" t="s">
        <v>23</v>
      </c>
      <c r="E29" s="197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98" t="s">
        <v>24</v>
      </c>
      <c r="E30" s="198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30</v>
      </c>
      <c r="D32" s="229" t="s">
        <v>34</v>
      </c>
      <c r="E32" s="230"/>
      <c r="F32" s="123">
        <v>566</v>
      </c>
      <c r="G32" s="157">
        <f>C32*F32</f>
        <v>16980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197" t="s">
        <v>23</v>
      </c>
      <c r="E33" s="197"/>
      <c r="F33" s="70"/>
      <c r="G33" s="120">
        <f>88+(C32*0.001)</f>
        <v>88.03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98" t="s">
        <v>24</v>
      </c>
      <c r="E34" s="198"/>
      <c r="F34" s="74"/>
      <c r="G34" s="121">
        <f>G32*0.018</f>
        <v>305.64</v>
      </c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>
        <v>45600</v>
      </c>
      <c r="B36" s="152" t="s">
        <v>20</v>
      </c>
      <c r="C36" s="127">
        <v>300</v>
      </c>
      <c r="D36" s="179" t="s">
        <v>128</v>
      </c>
      <c r="E36" s="180"/>
      <c r="F36" s="123">
        <v>11.25</v>
      </c>
      <c r="G36" s="157">
        <f>C36*F36</f>
        <v>3375</v>
      </c>
      <c r="H36" s="74"/>
    </row>
    <row r="37" spans="1:8" ht="15" customHeight="1" x14ac:dyDescent="0.25">
      <c r="A37" s="119"/>
      <c r="B37" s="67" t="s">
        <v>21</v>
      </c>
      <c r="C37" s="68"/>
      <c r="D37" s="197" t="s">
        <v>23</v>
      </c>
      <c r="E37" s="197"/>
      <c r="F37" s="70"/>
      <c r="G37" s="120">
        <f>88+(C36*0.001)</f>
        <v>88.3</v>
      </c>
      <c r="H37" s="70"/>
    </row>
    <row r="38" spans="1:8" ht="15" customHeight="1" x14ac:dyDescent="0.25">
      <c r="A38" s="71"/>
      <c r="B38" s="72" t="s">
        <v>22</v>
      </c>
      <c r="C38" s="73"/>
      <c r="D38" s="198" t="s">
        <v>24</v>
      </c>
      <c r="E38" s="198"/>
      <c r="F38" s="74"/>
      <c r="G38" s="121">
        <f>G36*0.018</f>
        <v>60.749999999999993</v>
      </c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70036.164000000019</v>
      </c>
      <c r="H46" s="41">
        <f>SUM(H21:H45)</f>
        <v>70742.5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130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4" t="s">
        <v>16</v>
      </c>
      <c r="E58" s="18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86" t="s">
        <v>29</v>
      </c>
      <c r="E59" s="187"/>
      <c r="F59" s="123">
        <v>602.79999999999995</v>
      </c>
      <c r="G59" s="160" t="s">
        <v>16</v>
      </c>
      <c r="H59" s="135">
        <f t="shared" ref="H59:H62" si="0">C59*F59</f>
        <v>241119.99999999997</v>
      </c>
    </row>
    <row r="60" spans="1:10" s="10" customFormat="1" ht="15" customHeight="1" x14ac:dyDescent="0.2">
      <c r="A60" s="11"/>
      <c r="B60" s="113" t="s">
        <v>43</v>
      </c>
      <c r="C60" s="68">
        <v>150</v>
      </c>
      <c r="D60" s="184" t="s">
        <v>34</v>
      </c>
      <c r="E60" s="188"/>
      <c r="F60" s="79">
        <v>530.96</v>
      </c>
      <c r="G60" s="77"/>
      <c r="H60" s="134">
        <f t="shared" si="0"/>
        <v>79644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113.54</v>
      </c>
      <c r="G62" s="77"/>
      <c r="H62" s="134">
        <f t="shared" si="0"/>
        <v>56770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9" t="s">
        <v>129</v>
      </c>
      <c r="E63" s="180"/>
      <c r="F63" s="74">
        <v>19.29</v>
      </c>
      <c r="G63" s="78" t="s">
        <v>16</v>
      </c>
      <c r="H63" s="137">
        <f>C63*F63</f>
        <v>5787</v>
      </c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80"/>
      <c r="F65" s="74">
        <v>32.78</v>
      </c>
      <c r="G65" s="78" t="s">
        <v>16</v>
      </c>
      <c r="H65" s="137">
        <f t="shared" ref="H65:H69" si="1">IF(C65*F65=0,"",C65*F65)</f>
        <v>6556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3" t="s">
        <v>123</v>
      </c>
      <c r="E66" s="224"/>
      <c r="F66" s="70">
        <v>338.74</v>
      </c>
      <c r="G66" s="77"/>
      <c r="H66" s="134">
        <f t="shared" si="1"/>
        <v>101622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9" t="s">
        <v>124</v>
      </c>
      <c r="E67" s="180"/>
      <c r="F67" s="74">
        <v>61.26</v>
      </c>
      <c r="G67" s="78" t="s">
        <v>16</v>
      </c>
      <c r="H67" s="137">
        <f t="shared" si="1"/>
        <v>15315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512754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83C3-F85F-451A-B146-6618EE336E74}">
  <dimension ref="A1:J108"/>
  <sheetViews>
    <sheetView showGridLines="0" showWhiteSpace="0" view="pageLayout" topLeftCell="A10" zoomScale="115" zoomScaleNormal="100" zoomScalePageLayoutView="115" workbookViewId="0">
      <selection activeCell="D15" sqref="D15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125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45607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'25'!$H$13</f>
        <v>-22712.174060000019</v>
      </c>
      <c r="E13" s="34"/>
      <c r="F13" s="220" t="s">
        <v>9</v>
      </c>
      <c r="G13" s="220"/>
      <c r="H13" s="163">
        <f>D15</f>
        <v>-7063.9480600000243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-7063.9480600000243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</f>
        <v>488814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481750.05193999998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150</v>
      </c>
      <c r="D22" s="179" t="s">
        <v>123</v>
      </c>
      <c r="E22" s="180"/>
      <c r="F22" s="123">
        <v>321.22000000000003</v>
      </c>
      <c r="G22" s="157">
        <f>C22*F22</f>
        <v>48183.000000000007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867.2940000000001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84" t="s">
        <v>77</v>
      </c>
      <c r="E25" s="185"/>
      <c r="F25" s="70">
        <v>136.09</v>
      </c>
      <c r="G25" s="120"/>
      <c r="H25" s="70">
        <f>C25*F25</f>
        <v>34022.5</v>
      </c>
    </row>
    <row r="26" spans="1:10" s="10" customFormat="1" ht="15" customHeight="1" x14ac:dyDescent="0.2">
      <c r="A26" s="156"/>
      <c r="B26" s="152" t="s">
        <v>21</v>
      </c>
      <c r="C26" s="122"/>
      <c r="D26" s="227" t="s">
        <v>23</v>
      </c>
      <c r="E26" s="227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8" t="s">
        <v>24</v>
      </c>
      <c r="E27" s="228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45597</v>
      </c>
      <c r="B28" s="152" t="s">
        <v>39</v>
      </c>
      <c r="C28" s="127">
        <v>400</v>
      </c>
      <c r="D28" s="179" t="s">
        <v>127</v>
      </c>
      <c r="E28" s="180"/>
      <c r="F28" s="123">
        <v>91.8</v>
      </c>
      <c r="G28" s="172"/>
      <c r="H28" s="157">
        <f>C28*F28</f>
        <v>36720</v>
      </c>
    </row>
    <row r="29" spans="1:10" s="10" customFormat="1" ht="15" customHeight="1" x14ac:dyDescent="0.2">
      <c r="A29" s="119"/>
      <c r="B29" s="67" t="s">
        <v>21</v>
      </c>
      <c r="C29" s="68"/>
      <c r="D29" s="197" t="s">
        <v>23</v>
      </c>
      <c r="E29" s="197"/>
      <c r="F29" s="70"/>
      <c r="G29" s="120"/>
      <c r="H29" s="167">
        <v>0</v>
      </c>
    </row>
    <row r="30" spans="1:10" s="10" customFormat="1" ht="15" customHeight="1" x14ac:dyDescent="0.2">
      <c r="A30" s="71"/>
      <c r="B30" s="72" t="s">
        <v>22</v>
      </c>
      <c r="C30" s="73"/>
      <c r="D30" s="198" t="s">
        <v>24</v>
      </c>
      <c r="E30" s="198"/>
      <c r="F30" s="74"/>
      <c r="G30" s="121"/>
      <c r="H30" s="123">
        <v>0</v>
      </c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>
        <v>45597</v>
      </c>
      <c r="B32" s="152" t="s">
        <v>20</v>
      </c>
      <c r="C32" s="127">
        <v>20</v>
      </c>
      <c r="D32" s="229" t="s">
        <v>34</v>
      </c>
      <c r="E32" s="230"/>
      <c r="F32" s="123">
        <v>566</v>
      </c>
      <c r="G32" s="157">
        <f>C32*F32</f>
        <v>11320</v>
      </c>
      <c r="H32" s="158" t="s">
        <v>16</v>
      </c>
    </row>
    <row r="33" spans="1:8" s="10" customFormat="1" ht="15" customHeight="1" x14ac:dyDescent="0.2">
      <c r="A33" s="119"/>
      <c r="B33" s="67" t="s">
        <v>21</v>
      </c>
      <c r="C33" s="68"/>
      <c r="D33" s="197" t="s">
        <v>23</v>
      </c>
      <c r="E33" s="197"/>
      <c r="F33" s="70"/>
      <c r="G33" s="120">
        <f>88+(C32*0.001)</f>
        <v>88.02</v>
      </c>
      <c r="H33" s="167"/>
    </row>
    <row r="34" spans="1:8" s="10" customFormat="1" ht="15" customHeight="1" x14ac:dyDescent="0.2">
      <c r="A34" s="71"/>
      <c r="B34" s="72" t="s">
        <v>22</v>
      </c>
      <c r="C34" s="73"/>
      <c r="D34" s="198" t="s">
        <v>24</v>
      </c>
      <c r="E34" s="198"/>
      <c r="F34" s="74"/>
      <c r="G34" s="121">
        <f>G32*0.018</f>
        <v>203.76</v>
      </c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>
        <v>45600</v>
      </c>
      <c r="B36" s="152" t="s">
        <v>39</v>
      </c>
      <c r="C36" s="127">
        <v>100</v>
      </c>
      <c r="D36" s="179" t="s">
        <v>109</v>
      </c>
      <c r="E36" s="180"/>
      <c r="F36" s="123">
        <v>91.8</v>
      </c>
      <c r="G36" s="172"/>
      <c r="H36" s="157">
        <f>C36*F36</f>
        <v>9180</v>
      </c>
    </row>
    <row r="37" spans="1:8" ht="15" customHeight="1" x14ac:dyDescent="0.25">
      <c r="A37" s="119"/>
      <c r="B37" s="67" t="s">
        <v>21</v>
      </c>
      <c r="C37" s="68"/>
      <c r="D37" s="197" t="s">
        <v>23</v>
      </c>
      <c r="E37" s="197"/>
      <c r="F37" s="70"/>
      <c r="G37" s="120"/>
      <c r="H37" s="167">
        <v>0</v>
      </c>
    </row>
    <row r="38" spans="1:8" ht="15" customHeight="1" x14ac:dyDescent="0.25">
      <c r="A38" s="71"/>
      <c r="B38" s="72" t="s">
        <v>22</v>
      </c>
      <c r="C38" s="73"/>
      <c r="D38" s="198" t="s">
        <v>24</v>
      </c>
      <c r="E38" s="198"/>
      <c r="F38" s="74"/>
      <c r="G38" s="121"/>
      <c r="H38" s="123">
        <v>0</v>
      </c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>
        <v>45600</v>
      </c>
      <c r="B40" s="152" t="s">
        <v>20</v>
      </c>
      <c r="C40" s="127">
        <v>300</v>
      </c>
      <c r="D40" s="179" t="s">
        <v>128</v>
      </c>
      <c r="E40" s="180"/>
      <c r="F40" s="123">
        <v>11.25</v>
      </c>
      <c r="G40" s="157">
        <f>C40*F40</f>
        <v>3375</v>
      </c>
      <c r="H40" s="74"/>
    </row>
    <row r="41" spans="1:8" ht="15" customHeight="1" x14ac:dyDescent="0.25">
      <c r="A41" s="119"/>
      <c r="B41" s="67" t="s">
        <v>21</v>
      </c>
      <c r="C41" s="68"/>
      <c r="D41" s="197" t="s">
        <v>23</v>
      </c>
      <c r="E41" s="197"/>
      <c r="F41" s="70"/>
      <c r="G41" s="120">
        <f>88+(C40*0.001)</f>
        <v>88.3</v>
      </c>
      <c r="H41" s="70"/>
    </row>
    <row r="42" spans="1:8" ht="15" customHeight="1" x14ac:dyDescent="0.25">
      <c r="A42" s="71"/>
      <c r="B42" s="72" t="s">
        <v>22</v>
      </c>
      <c r="C42" s="73"/>
      <c r="D42" s="198" t="s">
        <v>24</v>
      </c>
      <c r="E42" s="198"/>
      <c r="F42" s="74"/>
      <c r="G42" s="121">
        <f>G40*0.018</f>
        <v>60.749999999999993</v>
      </c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64274.274000000012</v>
      </c>
      <c r="H46" s="41">
        <f>SUM(H21:H45)</f>
        <v>79922.5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126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4" t="s">
        <v>16</v>
      </c>
      <c r="E58" s="18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86" t="s">
        <v>29</v>
      </c>
      <c r="E59" s="187"/>
      <c r="F59" s="123">
        <v>577.4</v>
      </c>
      <c r="G59" s="160" t="s">
        <v>16</v>
      </c>
      <c r="H59" s="135">
        <f t="shared" ref="H59:H62" si="0">C59*F59</f>
        <v>230960</v>
      </c>
    </row>
    <row r="60" spans="1:10" s="10" customFormat="1" ht="15" customHeight="1" x14ac:dyDescent="0.2">
      <c r="A60" s="11"/>
      <c r="B60" s="113" t="s">
        <v>43</v>
      </c>
      <c r="C60" s="68">
        <v>120</v>
      </c>
      <c r="D60" s="184" t="s">
        <v>34</v>
      </c>
      <c r="E60" s="188"/>
      <c r="F60" s="79">
        <v>570.79999999999995</v>
      </c>
      <c r="G60" s="77"/>
      <c r="H60" s="134">
        <f t="shared" si="0"/>
        <v>68496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29.7</v>
      </c>
      <c r="G61" s="78" t="s">
        <v>16</v>
      </c>
      <c r="H61" s="137">
        <f t="shared" si="0"/>
        <v>5940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100.86</v>
      </c>
      <c r="G62" s="77"/>
      <c r="H62" s="134">
        <f t="shared" si="0"/>
        <v>50430</v>
      </c>
    </row>
    <row r="63" spans="1:10" s="10" customFormat="1" ht="15" customHeight="1" x14ac:dyDescent="0.2">
      <c r="A63" s="11"/>
      <c r="B63" s="113" t="s">
        <v>43</v>
      </c>
      <c r="C63" s="127">
        <v>300</v>
      </c>
      <c r="D63" s="179" t="s">
        <v>129</v>
      </c>
      <c r="E63" s="180"/>
      <c r="F63" s="74">
        <v>20.82</v>
      </c>
      <c r="G63" s="78" t="s">
        <v>16</v>
      </c>
      <c r="H63" s="137">
        <f>C63*F63</f>
        <v>6246</v>
      </c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80"/>
      <c r="F65" s="74">
        <v>33.409999999999997</v>
      </c>
      <c r="G65" s="78" t="s">
        <v>16</v>
      </c>
      <c r="H65" s="137">
        <f t="shared" ref="H65:H69" si="1">IF(C65*F65=0,"",C65*F65)</f>
        <v>6681.9999999999991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3" t="s">
        <v>123</v>
      </c>
      <c r="E66" s="224"/>
      <c r="F66" s="70">
        <v>350</v>
      </c>
      <c r="G66" s="77"/>
      <c r="H66" s="134">
        <f t="shared" si="1"/>
        <v>105000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9" t="s">
        <v>124</v>
      </c>
      <c r="E67" s="180"/>
      <c r="F67" s="74">
        <v>60.24</v>
      </c>
      <c r="G67" s="78" t="s">
        <v>16</v>
      </c>
      <c r="H67" s="137">
        <f t="shared" si="1"/>
        <v>15060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488814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D7380-D4BC-4CDC-B376-E87CB1D61AAC}">
  <dimension ref="A1:J108"/>
  <sheetViews>
    <sheetView showGridLines="0" showWhiteSpace="0" view="pageLayout" zoomScale="115" zoomScaleNormal="100" zoomScalePageLayoutView="115" workbookViewId="0">
      <selection activeCell="C58" sqref="C58:H6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121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45602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'24'!$H$13</f>
        <v>-7276.1850600000162</v>
      </c>
      <c r="E13" s="34"/>
      <c r="F13" s="220" t="s">
        <v>9</v>
      </c>
      <c r="G13" s="220"/>
      <c r="H13" s="163">
        <f>D15</f>
        <v>-22712.174060000019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-22712.174060000019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H58+H59+H60+H61+H62+H63+H64+H65+H66+H67</f>
        <v>467923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445210.82594000001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45600</v>
      </c>
      <c r="B22" s="152" t="s">
        <v>20</v>
      </c>
      <c r="C22" s="127">
        <v>150</v>
      </c>
      <c r="D22" s="179" t="s">
        <v>123</v>
      </c>
      <c r="E22" s="180"/>
      <c r="F22" s="123">
        <v>254.32</v>
      </c>
      <c r="G22" s="157">
        <f>C22*F22</f>
        <v>38148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686.66399999999999</v>
      </c>
      <c r="H24" s="123"/>
    </row>
    <row r="25" spans="1:10" s="10" customFormat="1" ht="15" customHeight="1" x14ac:dyDescent="0.2">
      <c r="A25" s="119">
        <v>45600</v>
      </c>
      <c r="B25" s="67" t="s">
        <v>39</v>
      </c>
      <c r="C25" s="68">
        <v>250</v>
      </c>
      <c r="D25" s="184" t="s">
        <v>77</v>
      </c>
      <c r="E25" s="185"/>
      <c r="F25" s="70">
        <v>136.69999999999999</v>
      </c>
      <c r="G25" s="120"/>
      <c r="H25" s="70">
        <f>C25*F25</f>
        <v>34175</v>
      </c>
    </row>
    <row r="26" spans="1:10" s="10" customFormat="1" ht="15" customHeight="1" x14ac:dyDescent="0.2">
      <c r="A26" s="156"/>
      <c r="B26" s="152" t="s">
        <v>21</v>
      </c>
      <c r="C26" s="122"/>
      <c r="D26" s="227" t="s">
        <v>23</v>
      </c>
      <c r="E26" s="227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8" t="s">
        <v>24</v>
      </c>
      <c r="E27" s="228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156">
        <v>45600</v>
      </c>
      <c r="B28" s="152" t="s">
        <v>20</v>
      </c>
      <c r="C28" s="127">
        <v>250</v>
      </c>
      <c r="D28" s="179" t="s">
        <v>124</v>
      </c>
      <c r="E28" s="180"/>
      <c r="F28" s="123">
        <v>41.65</v>
      </c>
      <c r="G28" s="157">
        <f>C28*F28</f>
        <v>10412.5</v>
      </c>
      <c r="H28" s="158" t="s">
        <v>16</v>
      </c>
    </row>
    <row r="29" spans="1:10" s="10" customFormat="1" ht="15" customHeight="1" x14ac:dyDescent="0.2">
      <c r="A29" s="119"/>
      <c r="B29" s="67" t="s">
        <v>21</v>
      </c>
      <c r="C29" s="68"/>
      <c r="D29" s="197" t="s">
        <v>23</v>
      </c>
      <c r="E29" s="197"/>
      <c r="F29" s="70"/>
      <c r="G29" s="120">
        <f>88+(C28*0.001)</f>
        <v>88.25</v>
      </c>
      <c r="H29" s="167"/>
    </row>
    <row r="30" spans="1:10" s="10" customFormat="1" ht="15" customHeight="1" x14ac:dyDescent="0.2">
      <c r="A30" s="71"/>
      <c r="B30" s="72" t="s">
        <v>22</v>
      </c>
      <c r="C30" s="73"/>
      <c r="D30" s="198" t="s">
        <v>24</v>
      </c>
      <c r="E30" s="198"/>
      <c r="F30" s="74"/>
      <c r="G30" s="121">
        <f>G28*0.018</f>
        <v>187.42499999999998</v>
      </c>
      <c r="H30" s="123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49610.989000000001</v>
      </c>
      <c r="H46" s="41">
        <f>SUM(H21:H45)</f>
        <v>34175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122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84" t="s">
        <v>77</v>
      </c>
      <c r="E58" s="185"/>
      <c r="F58" s="79">
        <v>133.58000000000001</v>
      </c>
      <c r="G58" s="77" t="s">
        <v>16</v>
      </c>
      <c r="H58" s="134">
        <f t="shared" ref="H58:H63" si="0">C58*F58</f>
        <v>33395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86" t="s">
        <v>29</v>
      </c>
      <c r="E59" s="187"/>
      <c r="F59" s="123">
        <v>525.4</v>
      </c>
      <c r="G59" s="160">
        <v>1.08</v>
      </c>
      <c r="H59" s="135">
        <f t="shared" si="0"/>
        <v>210160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552.22</v>
      </c>
      <c r="G60" s="77"/>
      <c r="H60" s="134">
        <f t="shared" si="0"/>
        <v>55222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24.9</v>
      </c>
      <c r="G61" s="78" t="s">
        <v>16</v>
      </c>
      <c r="H61" s="137">
        <f t="shared" si="0"/>
        <v>4980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98.89</v>
      </c>
      <c r="G62" s="77"/>
      <c r="H62" s="134">
        <f t="shared" si="0"/>
        <v>49445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9" t="s">
        <v>109</v>
      </c>
      <c r="E63" s="180"/>
      <c r="F63" s="74">
        <v>145.61000000000001</v>
      </c>
      <c r="G63" s="78" t="s">
        <v>16</v>
      </c>
      <c r="H63" s="137">
        <f t="shared" si="0"/>
        <v>14561.000000000002</v>
      </c>
    </row>
    <row r="64" spans="1:10" s="10" customFormat="1" ht="15" customHeight="1" x14ac:dyDescent="0.2">
      <c r="B64" s="113" t="s">
        <v>43</v>
      </c>
      <c r="C64" s="171">
        <v>400</v>
      </c>
      <c r="D64" s="221" t="s">
        <v>115</v>
      </c>
      <c r="E64" s="222"/>
      <c r="F64" s="79">
        <v>89.4</v>
      </c>
      <c r="G64" s="114" t="s">
        <v>16</v>
      </c>
      <c r="H64" s="134">
        <f>C64*F64</f>
        <v>35760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80"/>
      <c r="F65" s="74">
        <v>36.19</v>
      </c>
      <c r="G65" s="78" t="s">
        <v>16</v>
      </c>
      <c r="H65" s="137">
        <f t="shared" ref="H65:H69" si="1">IF(C65*F65=0,"",C65*F65)</f>
        <v>7238</v>
      </c>
    </row>
    <row r="66" spans="1:8" s="10" customFormat="1" ht="15" customHeight="1" x14ac:dyDescent="0.2">
      <c r="A66" s="11"/>
      <c r="B66" s="113" t="s">
        <v>43</v>
      </c>
      <c r="C66" s="115">
        <v>150</v>
      </c>
      <c r="D66" s="223" t="s">
        <v>123</v>
      </c>
      <c r="E66" s="224"/>
      <c r="F66" s="70">
        <v>288.52999999999997</v>
      </c>
      <c r="G66" s="77"/>
      <c r="H66" s="134">
        <f t="shared" si="1"/>
        <v>43279.499999999993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9" t="s">
        <v>124</v>
      </c>
      <c r="E67" s="180"/>
      <c r="F67" s="74">
        <v>55.53</v>
      </c>
      <c r="G67" s="78" t="s">
        <v>16</v>
      </c>
      <c r="H67" s="137">
        <f t="shared" si="1"/>
        <v>13882.5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467923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F1BA-0ABC-4189-9C7D-717E1778AFEA}">
  <dimension ref="A1:J108"/>
  <sheetViews>
    <sheetView showGridLines="0" showWhiteSpace="0" view="pageLayout" topLeftCell="A6" zoomScale="115" zoomScaleNormal="100" zoomScalePageLayoutView="115" workbookViewId="0">
      <selection activeCell="C58" sqref="C58:H6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118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45600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'22'!$H$13</f>
        <v>-444.75306000001729</v>
      </c>
      <c r="E13" s="34"/>
      <c r="F13" s="220" t="s">
        <v>9</v>
      </c>
      <c r="G13" s="220"/>
      <c r="H13" s="163">
        <f>D15</f>
        <v>-7276.1850600000162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-7276.1850600000162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H58+H59+H60+H61+H62+H63+H64+H65</f>
        <v>475663.64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468387.45494000003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45597</v>
      </c>
      <c r="B22" s="152" t="s">
        <v>20</v>
      </c>
      <c r="C22" s="127">
        <v>200</v>
      </c>
      <c r="D22" s="179" t="s">
        <v>120</v>
      </c>
      <c r="E22" s="180"/>
      <c r="F22" s="123">
        <v>33.119999999999997</v>
      </c>
      <c r="G22" s="157">
        <f>C22*F22</f>
        <v>6623.9999999999991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88.2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119.23199999999997</v>
      </c>
      <c r="H24" s="123"/>
    </row>
    <row r="25" spans="1:10" s="10" customFormat="1" ht="15" customHeight="1" x14ac:dyDescent="0.2">
      <c r="A25" s="119"/>
      <c r="B25" s="67"/>
      <c r="C25" s="68"/>
      <c r="D25" s="181"/>
      <c r="E25" s="181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7"/>
      <c r="E26" s="227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8"/>
      <c r="E27" s="228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6831.4319999999989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119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500</v>
      </c>
      <c r="D58" s="184" t="s">
        <v>77</v>
      </c>
      <c r="E58" s="185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86" t="s">
        <v>29</v>
      </c>
      <c r="E59" s="187"/>
      <c r="F59" s="123">
        <v>595.94659999999999</v>
      </c>
      <c r="G59" s="160">
        <v>1.1043000000000001</v>
      </c>
      <c r="H59" s="135">
        <f t="shared" si="0"/>
        <v>238378.63999999998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546.37</v>
      </c>
      <c r="G60" s="77"/>
      <c r="H60" s="134">
        <f t="shared" si="0"/>
        <v>54637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22.9</v>
      </c>
      <c r="G61" s="78" t="s">
        <v>16</v>
      </c>
      <c r="H61" s="137">
        <f t="shared" si="0"/>
        <v>4580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95.5</v>
      </c>
      <c r="G62" s="77"/>
      <c r="H62" s="134">
        <f t="shared" si="0"/>
        <v>47750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9" t="s">
        <v>109</v>
      </c>
      <c r="E63" s="180"/>
      <c r="F63" s="74">
        <v>136.86000000000001</v>
      </c>
      <c r="G63" s="78" t="s">
        <v>16</v>
      </c>
      <c r="H63" s="137">
        <f t="shared" si="0"/>
        <v>13686.000000000002</v>
      </c>
    </row>
    <row r="64" spans="1:10" s="10" customFormat="1" ht="15" customHeight="1" x14ac:dyDescent="0.2">
      <c r="B64" s="113" t="s">
        <v>43</v>
      </c>
      <c r="C64" s="171">
        <v>400</v>
      </c>
      <c r="D64" s="221" t="s">
        <v>115</v>
      </c>
      <c r="E64" s="222"/>
      <c r="F64" s="79">
        <v>93.89</v>
      </c>
      <c r="G64" s="114" t="s">
        <v>16</v>
      </c>
      <c r="H64" s="134">
        <f>C64*F64</f>
        <v>37556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80"/>
      <c r="F65" s="74">
        <v>30.13</v>
      </c>
      <c r="G65" s="78" t="s">
        <v>16</v>
      </c>
      <c r="H65" s="137">
        <f t="shared" ref="H65:H69" si="1">IF(C65*F65=0,"",C65*F65)</f>
        <v>6026</v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475663.64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C0A5-F033-4D3E-8179-10925B65CBB8}">
  <dimension ref="A1:J108"/>
  <sheetViews>
    <sheetView showGridLines="0" showWhiteSpace="0" view="pageLayout" topLeftCell="A7" zoomScale="115" zoomScaleNormal="100" zoomScalePageLayoutView="115" workbookViewId="0">
      <selection activeCell="G61" sqref="G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117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45568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'22'!$H$13</f>
        <v>-444.75306000001729</v>
      </c>
      <c r="E13" s="34"/>
      <c r="F13" s="220" t="s">
        <v>9</v>
      </c>
      <c r="G13" s="220"/>
      <c r="H13" s="163">
        <f>D15</f>
        <v>-444.75306000001729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-444.75306000001729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H58+H59+H61+H60+H62+H63+H64</f>
        <v>467449.04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467004.28693999996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9"/>
      <c r="E22" s="180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81"/>
      <c r="E25" s="181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7"/>
      <c r="E26" s="227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8"/>
      <c r="E27" s="228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116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146.1</v>
      </c>
      <c r="G58" s="77" t="s">
        <v>16</v>
      </c>
      <c r="H58" s="134">
        <f t="shared" ref="H58:H63" si="0">C58*F58</f>
        <v>73050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186" t="s">
        <v>29</v>
      </c>
      <c r="E59" s="187"/>
      <c r="F59" s="123">
        <v>577.43259999999998</v>
      </c>
      <c r="G59" s="160">
        <v>1.1043000000000001</v>
      </c>
      <c r="H59" s="135">
        <f t="shared" si="0"/>
        <v>230973.03999999998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605.82000000000005</v>
      </c>
      <c r="G60" s="77"/>
      <c r="H60" s="134">
        <f t="shared" si="0"/>
        <v>60582.000000000007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20</v>
      </c>
      <c r="G61" s="78" t="s">
        <v>16</v>
      </c>
      <c r="H61" s="137">
        <f t="shared" si="0"/>
        <v>4000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94.15</v>
      </c>
      <c r="G62" s="77"/>
      <c r="H62" s="134">
        <f t="shared" si="0"/>
        <v>47075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9" t="s">
        <v>109</v>
      </c>
      <c r="E63" s="180"/>
      <c r="F63" s="74">
        <v>118.85</v>
      </c>
      <c r="G63" s="78" t="s">
        <v>16</v>
      </c>
      <c r="H63" s="137">
        <f t="shared" si="0"/>
        <v>11885</v>
      </c>
    </row>
    <row r="64" spans="1:10" s="10" customFormat="1" ht="15" customHeight="1" x14ac:dyDescent="0.2">
      <c r="B64" s="113" t="s">
        <v>43</v>
      </c>
      <c r="C64" s="171">
        <v>400</v>
      </c>
      <c r="D64" s="221" t="s">
        <v>115</v>
      </c>
      <c r="E64" s="222"/>
      <c r="F64" s="79">
        <v>99.71</v>
      </c>
      <c r="G64" s="114" t="s">
        <v>16</v>
      </c>
      <c r="H64" s="134">
        <f>C64*F64</f>
        <v>39884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467449.04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6402B-B796-43B0-A538-5DF21A22C7A2}">
  <dimension ref="A1:J108"/>
  <sheetViews>
    <sheetView showGridLines="0" showWhiteSpace="0" view="pageLayout" zoomScale="115" zoomScaleNormal="100" zoomScalePageLayoutView="115" workbookViewId="0">
      <selection activeCell="C58" sqref="C58:H6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112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45537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'21'!$H$13</f>
        <v>-18284.91306000001</v>
      </c>
      <c r="E13" s="34"/>
      <c r="F13" s="220" t="s">
        <v>9</v>
      </c>
      <c r="G13" s="220"/>
      <c r="H13" s="163">
        <f>D15</f>
        <v>-444.75306000001729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-444.75306000001729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H58+H59+H61+H60+H62+H63+H64</f>
        <v>468195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467750.24693999998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45525</v>
      </c>
      <c r="B22" s="152" t="s">
        <v>20</v>
      </c>
      <c r="C22" s="127">
        <v>400</v>
      </c>
      <c r="D22" s="179" t="s">
        <v>114</v>
      </c>
      <c r="E22" s="180"/>
      <c r="F22" s="123">
        <v>87.7</v>
      </c>
      <c r="G22" s="157">
        <f>C22*F22</f>
        <v>35080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88.4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631.43999999999994</v>
      </c>
      <c r="H24" s="123"/>
    </row>
    <row r="25" spans="1:10" s="10" customFormat="1" ht="15" customHeight="1" x14ac:dyDescent="0.2">
      <c r="A25" s="119">
        <v>45525</v>
      </c>
      <c r="B25" s="67" t="s">
        <v>39</v>
      </c>
      <c r="C25" s="68">
        <v>100</v>
      </c>
      <c r="D25" s="181" t="s">
        <v>113</v>
      </c>
      <c r="E25" s="181"/>
      <c r="F25" s="70">
        <v>536.4</v>
      </c>
      <c r="G25" s="120"/>
      <c r="H25" s="70">
        <f>C25*F25</f>
        <v>53640</v>
      </c>
    </row>
    <row r="26" spans="1:10" s="10" customFormat="1" ht="15" customHeight="1" x14ac:dyDescent="0.2">
      <c r="A26" s="156"/>
      <c r="B26" s="152" t="s">
        <v>21</v>
      </c>
      <c r="C26" s="122"/>
      <c r="D26" s="227" t="s">
        <v>23</v>
      </c>
      <c r="E26" s="227"/>
      <c r="F26" s="123" t="s">
        <v>16</v>
      </c>
      <c r="G26" s="157"/>
      <c r="H26" s="158">
        <v>0</v>
      </c>
    </row>
    <row r="27" spans="1:10" s="10" customFormat="1" ht="15" customHeight="1" x14ac:dyDescent="0.2">
      <c r="A27" s="119"/>
      <c r="B27" s="170" t="s">
        <v>22</v>
      </c>
      <c r="C27" s="171"/>
      <c r="D27" s="228" t="s">
        <v>24</v>
      </c>
      <c r="E27" s="228"/>
      <c r="F27" s="70" t="s">
        <v>16</v>
      </c>
      <c r="G27" s="120" t="s">
        <v>16</v>
      </c>
      <c r="H27" s="167">
        <v>0</v>
      </c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35799.840000000004</v>
      </c>
      <c r="H46" s="41">
        <f>SUM(H21:H45)</f>
        <v>53640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111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143.12</v>
      </c>
      <c r="G58" s="77" t="s">
        <v>16</v>
      </c>
      <c r="H58" s="134">
        <f t="shared" ref="H58:H63" si="0">C58*F58</f>
        <v>71560</v>
      </c>
    </row>
    <row r="59" spans="1:10" s="10" customFormat="1" ht="15" customHeight="1" x14ac:dyDescent="0.2">
      <c r="A59" s="11"/>
      <c r="B59" s="148" t="s">
        <v>67</v>
      </c>
      <c r="C59" s="122">
        <v>400</v>
      </c>
      <c r="D59" s="186" t="s">
        <v>29</v>
      </c>
      <c r="E59" s="187"/>
      <c r="F59" s="123">
        <v>594.77</v>
      </c>
      <c r="G59" s="160">
        <v>1.1100000000000001</v>
      </c>
      <c r="H59" s="135">
        <f t="shared" si="0"/>
        <v>237908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568</v>
      </c>
      <c r="G60" s="77"/>
      <c r="H60" s="134">
        <f t="shared" si="0"/>
        <v>56800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23.2</v>
      </c>
      <c r="G61" s="78" t="s">
        <v>16</v>
      </c>
      <c r="H61" s="137">
        <f t="shared" si="0"/>
        <v>4640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90.38</v>
      </c>
      <c r="G62" s="77"/>
      <c r="H62" s="134">
        <f t="shared" si="0"/>
        <v>45190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9" t="s">
        <v>109</v>
      </c>
      <c r="E63" s="180"/>
      <c r="F63" s="74">
        <v>119.37</v>
      </c>
      <c r="G63" s="78" t="s">
        <v>16</v>
      </c>
      <c r="H63" s="137">
        <f t="shared" si="0"/>
        <v>11937</v>
      </c>
    </row>
    <row r="64" spans="1:10" s="10" customFormat="1" ht="15" customHeight="1" x14ac:dyDescent="0.2">
      <c r="B64" s="113" t="s">
        <v>43</v>
      </c>
      <c r="C64" s="171">
        <v>400</v>
      </c>
      <c r="D64" s="221" t="s">
        <v>115</v>
      </c>
      <c r="E64" s="222"/>
      <c r="F64" s="79">
        <v>100.4</v>
      </c>
      <c r="G64" s="114" t="s">
        <v>16</v>
      </c>
      <c r="H64" s="134">
        <f>C64*F64</f>
        <v>40160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468195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1476-C2B5-481B-A919-8C763CA9D082}">
  <dimension ref="A1:J108"/>
  <sheetViews>
    <sheetView showGridLines="0" showWhiteSpace="0" view="pageLayout" zoomScale="115" zoomScaleNormal="100" zoomScalePageLayoutView="115" workbookViewId="0">
      <selection activeCell="C58" sqref="C58:H6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110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45519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'20'!$H$13</f>
        <v>-6623.1710600000106</v>
      </c>
      <c r="E13" s="34"/>
      <c r="F13" s="220" t="s">
        <v>9</v>
      </c>
      <c r="G13" s="220"/>
      <c r="H13" s="163">
        <f>D15</f>
        <v>-18284.91306000001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-18284.91306000001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H58+H59+H61+H60+H62+H63</f>
        <v>493785.14999999997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475500.23693999997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20</v>
      </c>
      <c r="C22" s="127">
        <v>100</v>
      </c>
      <c r="D22" s="179" t="s">
        <v>109</v>
      </c>
      <c r="E22" s="180"/>
      <c r="F22" s="123">
        <v>113.69</v>
      </c>
      <c r="G22" s="157">
        <f>C22*F22</f>
        <v>11369</v>
      </c>
      <c r="H22" s="158" t="s">
        <v>16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204.642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9"/>
      <c r="E26" s="180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11661.742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108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140.97999999999999</v>
      </c>
      <c r="G58" s="77" t="s">
        <v>16</v>
      </c>
      <c r="H58" s="134">
        <f t="shared" ref="H58:H63" si="0">C58*F58</f>
        <v>70490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86" t="s">
        <v>29</v>
      </c>
      <c r="E59" s="187"/>
      <c r="F59" s="123">
        <v>611.88829999999996</v>
      </c>
      <c r="G59" s="160">
        <v>1.1036999999999999</v>
      </c>
      <c r="H59" s="135">
        <f t="shared" si="0"/>
        <v>305944.14999999997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560.13</v>
      </c>
      <c r="G60" s="77"/>
      <c r="H60" s="134">
        <f t="shared" si="0"/>
        <v>56013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21.15</v>
      </c>
      <c r="G61" s="78" t="s">
        <v>16</v>
      </c>
      <c r="H61" s="137">
        <f t="shared" si="0"/>
        <v>4230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84" t="s">
        <v>99</v>
      </c>
      <c r="E62" s="188"/>
      <c r="F62" s="79">
        <v>89.3</v>
      </c>
      <c r="G62" s="77"/>
      <c r="H62" s="134">
        <f t="shared" si="0"/>
        <v>44650</v>
      </c>
    </row>
    <row r="63" spans="1:10" s="10" customFormat="1" ht="15" customHeight="1" x14ac:dyDescent="0.2">
      <c r="A63" s="11"/>
      <c r="B63" s="113" t="s">
        <v>43</v>
      </c>
      <c r="C63" s="127">
        <v>100</v>
      </c>
      <c r="D63" s="179" t="s">
        <v>109</v>
      </c>
      <c r="E63" s="180"/>
      <c r="F63" s="74">
        <v>124.58</v>
      </c>
      <c r="G63" s="78" t="s">
        <v>16</v>
      </c>
      <c r="H63" s="137">
        <f t="shared" si="0"/>
        <v>12458</v>
      </c>
    </row>
    <row r="64" spans="1:10" s="10" customFormat="1" ht="15" customHeight="1" x14ac:dyDescent="0.2">
      <c r="B64" s="113" t="s">
        <v>16</v>
      </c>
      <c r="C64" s="115" t="s">
        <v>16</v>
      </c>
      <c r="D64" s="235"/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493785.14999999997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E777-7F66-4DB8-BE1D-AAF7C6003747}">
  <dimension ref="A1:J108"/>
  <sheetViews>
    <sheetView showGridLines="0" showWhiteSpace="0" view="pageLayout" topLeftCell="A9" zoomScale="115" zoomScaleNormal="100" zoomScalePageLayoutView="115" workbookViewId="0">
      <selection activeCell="A22" sqref="A22:H2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105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45487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'19'!$H$13</f>
        <v>-6849.1710600000106</v>
      </c>
      <c r="E13" s="34"/>
      <c r="F13" s="220" t="s">
        <v>9</v>
      </c>
      <c r="G13" s="220"/>
      <c r="H13" s="163">
        <f>D15</f>
        <v>-6623.1710600000106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-6623.1710600000106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</f>
        <v>446453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439829.82893999998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45485</v>
      </c>
      <c r="B22" s="152" t="s">
        <v>39</v>
      </c>
      <c r="C22" s="127">
        <v>100</v>
      </c>
      <c r="D22" s="179" t="s">
        <v>101</v>
      </c>
      <c r="E22" s="180"/>
      <c r="F22" s="123">
        <v>2.2599999999999998</v>
      </c>
      <c r="G22" s="157" t="s">
        <v>16</v>
      </c>
      <c r="H22" s="158">
        <f>C22*F22</f>
        <v>225.99999999999997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9"/>
      <c r="E26" s="180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225.99999999999997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107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139.08000000000001</v>
      </c>
      <c r="G58" s="77" t="s">
        <v>16</v>
      </c>
      <c r="H58" s="134">
        <f t="shared" ref="H58:H62" si="0">C58*F58</f>
        <v>69540</v>
      </c>
    </row>
    <row r="59" spans="1:10" s="10" customFormat="1" ht="15" customHeight="1" x14ac:dyDescent="0.2">
      <c r="A59" s="11"/>
      <c r="B59" s="148" t="s">
        <v>67</v>
      </c>
      <c r="C59" s="122">
        <v>500</v>
      </c>
      <c r="D59" s="186" t="s">
        <v>29</v>
      </c>
      <c r="E59" s="187"/>
      <c r="F59" s="123">
        <v>554.11</v>
      </c>
      <c r="G59" s="160">
        <v>1.0900000000000001</v>
      </c>
      <c r="H59" s="135">
        <f t="shared" si="0"/>
        <v>277055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463.73</v>
      </c>
      <c r="G60" s="77"/>
      <c r="H60" s="134">
        <f t="shared" si="0"/>
        <v>46373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24.6</v>
      </c>
      <c r="G61" s="78" t="s">
        <v>16</v>
      </c>
      <c r="H61" s="137">
        <f t="shared" si="0"/>
        <v>4920</v>
      </c>
    </row>
    <row r="62" spans="1:10" s="10" customFormat="1" ht="15" customHeight="1" x14ac:dyDescent="0.2">
      <c r="A62" s="11"/>
      <c r="B62" s="148" t="s">
        <v>67</v>
      </c>
      <c r="C62" s="68">
        <v>500</v>
      </c>
      <c r="D62" s="184" t="s">
        <v>99</v>
      </c>
      <c r="E62" s="188"/>
      <c r="F62" s="79">
        <v>97.13</v>
      </c>
      <c r="G62" s="77"/>
      <c r="H62" s="134">
        <f t="shared" si="0"/>
        <v>48565</v>
      </c>
    </row>
    <row r="63" spans="1:10" s="10" customFormat="1" ht="15" customHeight="1" x14ac:dyDescent="0.2">
      <c r="A63" s="11"/>
      <c r="B63" s="113"/>
      <c r="C63" s="127"/>
      <c r="D63" s="179"/>
      <c r="E63" s="180"/>
      <c r="F63" s="74"/>
      <c r="G63" s="78" t="s">
        <v>16</v>
      </c>
      <c r="H63" s="137"/>
    </row>
    <row r="64" spans="1:10" s="10" customFormat="1" ht="15" customHeight="1" x14ac:dyDescent="0.2">
      <c r="B64" s="113" t="s">
        <v>16</v>
      </c>
      <c r="C64" s="115" t="s">
        <v>16</v>
      </c>
      <c r="D64" s="235"/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446453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08F5-C98D-43D3-9E41-7CB93206D1BF}">
  <dimension ref="A1:J108"/>
  <sheetViews>
    <sheetView showGridLines="0" showWhiteSpace="0" view="pageLayout" topLeftCell="A25" zoomScale="115" zoomScaleNormal="100" zoomScalePageLayoutView="115" workbookViewId="0">
      <selection activeCell="I51" sqref="I5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106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45453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'18'!$H$13</f>
        <v>-6849.1710600000106</v>
      </c>
      <c r="E13" s="34"/>
      <c r="F13" s="220" t="s">
        <v>9</v>
      </c>
      <c r="G13" s="220"/>
      <c r="H13" s="163">
        <f>D15</f>
        <v>-6849.1710600000106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-6849.1710600000106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H58+H59+H61+H60+H62+H63</f>
        <v>400618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393768.82893999998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/>
      <c r="B22" s="152"/>
      <c r="C22" s="127"/>
      <c r="D22" s="179"/>
      <c r="E22" s="180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9"/>
      <c r="E26" s="180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104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131.85</v>
      </c>
      <c r="G58" s="77" t="s">
        <v>16</v>
      </c>
      <c r="H58" s="134">
        <f t="shared" ref="H58:H62" si="0">C58*F58</f>
        <v>65925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86" t="s">
        <v>29</v>
      </c>
      <c r="E59" s="187"/>
      <c r="F59" s="123">
        <v>463.89</v>
      </c>
      <c r="G59" s="160">
        <v>1.0773999999999999</v>
      </c>
      <c r="H59" s="135">
        <f t="shared" si="0"/>
        <v>231945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467.41</v>
      </c>
      <c r="G60" s="77"/>
      <c r="H60" s="134">
        <f t="shared" si="0"/>
        <v>46741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20.8</v>
      </c>
      <c r="G61" s="78" t="s">
        <v>16</v>
      </c>
      <c r="H61" s="137">
        <f t="shared" si="0"/>
        <v>4160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179" t="s">
        <v>101</v>
      </c>
      <c r="E63" s="180"/>
      <c r="F63" s="123">
        <v>2.2200000000000002</v>
      </c>
      <c r="G63" s="78" t="s">
        <v>16</v>
      </c>
      <c r="H63" s="137">
        <f>C63*F63</f>
        <v>222.00000000000003</v>
      </c>
    </row>
    <row r="64" spans="1:10" s="10" customFormat="1" ht="15" customHeight="1" x14ac:dyDescent="0.2">
      <c r="B64" s="113" t="s">
        <v>16</v>
      </c>
      <c r="C64" s="115" t="s">
        <v>16</v>
      </c>
      <c r="D64" s="235"/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400618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A7A3-87A4-4778-83E8-AD4FC169E690}">
  <dimension ref="A1:J108"/>
  <sheetViews>
    <sheetView showGridLines="0" view="pageLayout" zoomScale="115" zoomScaleNormal="100" zoomScalePageLayoutView="115" workbookViewId="0">
      <selection activeCell="I2" sqref="I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142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157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45805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'35'!$H$13</f>
        <v>2743.4199399999743</v>
      </c>
      <c r="E13" s="34"/>
      <c r="F13" s="220" t="s">
        <v>9</v>
      </c>
      <c r="G13" s="220"/>
      <c r="H13" s="163">
        <f>D15</f>
        <v>475.78193999997438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475.78193999997438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SUM(H58:H69)-H66</f>
        <v>1295151.5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>
        <f>H66</f>
        <v>2767.5</v>
      </c>
      <c r="E17" s="37"/>
      <c r="F17" s="212" t="s">
        <v>10</v>
      </c>
      <c r="G17" s="213"/>
      <c r="H17" s="60">
        <f>D15+D16+D17</f>
        <v>1298394.7819399999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84"/>
      <c r="E21" s="188"/>
      <c r="F21" s="114"/>
      <c r="G21" s="120"/>
      <c r="H21" s="70"/>
    </row>
    <row r="22" spans="1:10" s="10" customFormat="1" ht="15" customHeight="1" x14ac:dyDescent="0.2">
      <c r="A22" s="71">
        <v>45801</v>
      </c>
      <c r="B22" s="152" t="s">
        <v>20</v>
      </c>
      <c r="C22" s="127">
        <v>100</v>
      </c>
      <c r="D22" s="186" t="s">
        <v>153</v>
      </c>
      <c r="E22" s="189"/>
      <c r="F22" s="123">
        <v>21.41</v>
      </c>
      <c r="G22" s="157">
        <f>C22*F22</f>
        <v>2141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f>G22*0.018</f>
        <v>38.537999999999997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186"/>
      <c r="E26" s="18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86"/>
      <c r="E30" s="18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9"/>
      <c r="E34" s="199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2267.6379999999999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156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74" t="s">
        <v>158</v>
      </c>
      <c r="C58" s="115">
        <v>600</v>
      </c>
      <c r="D58" s="184" t="s">
        <v>153</v>
      </c>
      <c r="E58" s="185"/>
      <c r="F58" s="79">
        <v>21.41</v>
      </c>
      <c r="G58" s="77" t="s">
        <v>16</v>
      </c>
      <c r="H58" s="134">
        <f>C58*F58</f>
        <v>12846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86" t="s">
        <v>29</v>
      </c>
      <c r="E59" s="187"/>
      <c r="F59" s="123">
        <v>1908.5</v>
      </c>
      <c r="G59" s="160" t="s">
        <v>16</v>
      </c>
      <c r="H59" s="135">
        <f t="shared" ref="H59:H62" si="0">C59*F59</f>
        <v>1145100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472.11</v>
      </c>
      <c r="G60" s="77"/>
      <c r="H60" s="134">
        <f t="shared" si="0"/>
        <v>118027.5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186" t="s">
        <v>149</v>
      </c>
      <c r="E61" s="187"/>
      <c r="F61" s="74">
        <v>34.9</v>
      </c>
      <c r="G61" s="78" t="s">
        <v>16</v>
      </c>
      <c r="H61" s="137">
        <f t="shared" si="0"/>
        <v>8027</v>
      </c>
    </row>
    <row r="62" spans="1:10" s="10" customFormat="1" ht="15" customHeight="1" x14ac:dyDescent="0.2">
      <c r="A62" s="11"/>
      <c r="B62" s="113" t="s">
        <v>43</v>
      </c>
      <c r="C62" s="68">
        <v>100</v>
      </c>
      <c r="D62" s="184" t="s">
        <v>99</v>
      </c>
      <c r="E62" s="188"/>
      <c r="F62" s="79">
        <v>111.51</v>
      </c>
      <c r="G62" s="77"/>
      <c r="H62" s="134">
        <f t="shared" si="0"/>
        <v>11151</v>
      </c>
    </row>
    <row r="63" spans="1:10" s="10" customFormat="1" ht="15" customHeight="1" x14ac:dyDescent="0.2">
      <c r="A63" s="11"/>
      <c r="B63" s="113"/>
      <c r="C63" s="127" t="s">
        <v>16</v>
      </c>
      <c r="D63" s="186" t="s">
        <v>16</v>
      </c>
      <c r="E63" s="189"/>
      <c r="F63" s="74" t="s">
        <v>16</v>
      </c>
      <c r="G63" s="78"/>
      <c r="H63" s="137"/>
    </row>
    <row r="64" spans="1:10" s="10" customFormat="1" ht="15" customHeight="1" x14ac:dyDescent="0.2">
      <c r="C64" s="68"/>
      <c r="D64" s="177"/>
      <c r="E64" s="178"/>
      <c r="F64" s="70"/>
      <c r="G64" s="77"/>
      <c r="H64" s="134" t="str">
        <f t="shared" ref="H64" si="1">IF(C64*F64=0,"",C64*F64)</f>
        <v/>
      </c>
    </row>
    <row r="65" spans="1:8" s="10" customFormat="1" ht="15" customHeight="1" x14ac:dyDescent="0.2">
      <c r="A65" s="11"/>
      <c r="B65" s="113"/>
      <c r="C65" s="127"/>
      <c r="D65" s="179"/>
      <c r="E65" s="180"/>
      <c r="F65" s="74"/>
      <c r="G65" s="78"/>
      <c r="H65" s="137"/>
    </row>
    <row r="66" spans="1:8" s="10" customFormat="1" ht="15" customHeight="1" x14ac:dyDescent="0.2">
      <c r="A66" s="11"/>
      <c r="B66" s="113" t="s">
        <v>43</v>
      </c>
      <c r="C66" s="173">
        <v>150</v>
      </c>
      <c r="D66" s="181" t="s">
        <v>145</v>
      </c>
      <c r="E66" s="182"/>
      <c r="F66" s="79">
        <v>18.45</v>
      </c>
      <c r="G66" s="77"/>
      <c r="H66" s="134">
        <f>C66*F66</f>
        <v>2767.5</v>
      </c>
    </row>
    <row r="67" spans="1:8" s="10" customFormat="1" ht="15" customHeight="1" x14ac:dyDescent="0.2">
      <c r="A67" s="11"/>
      <c r="C67" s="127"/>
      <c r="D67" s="179"/>
      <c r="E67" s="180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ref="H68:H69" si="2">IF(C68*F68=0,"",C68*F68)</f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2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1297919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163-5195-46CF-8491-AFF2B1D659C8}">
  <dimension ref="A1:J108"/>
  <sheetViews>
    <sheetView showGridLines="0" showWhiteSpace="0" view="pageLayout" zoomScale="115" zoomScaleNormal="100" zoomScalePageLayoutView="115" workbookViewId="0">
      <selection activeCell="J3" sqref="J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102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45429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'17'!$H$13</f>
        <v>-6537.1110600000102</v>
      </c>
      <c r="E13" s="34"/>
      <c r="F13" s="220" t="s">
        <v>9</v>
      </c>
      <c r="G13" s="220"/>
      <c r="H13" s="163">
        <f>D15</f>
        <v>-6849.1710600000106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-6849.1710600000106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H58+H59+H61+H60+H62+H63</f>
        <v>424749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417899.82893999998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45419</v>
      </c>
      <c r="B22" s="152" t="s">
        <v>20</v>
      </c>
      <c r="C22" s="127">
        <v>100</v>
      </c>
      <c r="D22" s="179" t="s">
        <v>101</v>
      </c>
      <c r="E22" s="180"/>
      <c r="F22" s="123">
        <v>2.2000000000000002</v>
      </c>
      <c r="G22" s="157">
        <f>C22*F22</f>
        <v>220.00000000000003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167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3.9600000000000004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179"/>
      <c r="E26" s="180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/>
      <c r="B34" s="152"/>
      <c r="C34" s="127"/>
      <c r="D34" s="186"/>
      <c r="E34" s="187"/>
      <c r="F34" s="123"/>
      <c r="G34" s="157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312.06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103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133.85</v>
      </c>
      <c r="G58" s="77" t="s">
        <v>16</v>
      </c>
      <c r="H58" s="134">
        <f t="shared" ref="H58:H62" si="0">C58*F58</f>
        <v>66925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86" t="s">
        <v>29</v>
      </c>
      <c r="E59" s="187"/>
      <c r="F59" s="123">
        <v>508.15800000000002</v>
      </c>
      <c r="G59" s="160">
        <v>1.091</v>
      </c>
      <c r="H59" s="135">
        <f t="shared" si="0"/>
        <v>254079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466.2</v>
      </c>
      <c r="G60" s="77"/>
      <c r="H60" s="134">
        <f t="shared" si="0"/>
        <v>46620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26</v>
      </c>
      <c r="G61" s="78" t="s">
        <v>16</v>
      </c>
      <c r="H61" s="137">
        <f t="shared" si="0"/>
        <v>5200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103.25</v>
      </c>
      <c r="G62" s="77"/>
      <c r="H62" s="134">
        <f t="shared" si="0"/>
        <v>51625</v>
      </c>
    </row>
    <row r="63" spans="1:10" s="10" customFormat="1" ht="15" customHeight="1" x14ac:dyDescent="0.2">
      <c r="A63" s="11"/>
      <c r="B63" s="113" t="s">
        <v>16</v>
      </c>
      <c r="C63" s="127">
        <v>100</v>
      </c>
      <c r="D63" s="179" t="s">
        <v>101</v>
      </c>
      <c r="E63" s="180"/>
      <c r="F63" s="123">
        <v>3</v>
      </c>
      <c r="G63" s="78" t="s">
        <v>16</v>
      </c>
      <c r="H63" s="137">
        <f>C63*F63</f>
        <v>300</v>
      </c>
    </row>
    <row r="64" spans="1:10" s="10" customFormat="1" ht="15" customHeight="1" x14ac:dyDescent="0.2">
      <c r="B64" s="113" t="s">
        <v>16</v>
      </c>
      <c r="C64" s="115" t="s">
        <v>16</v>
      </c>
      <c r="D64" s="235"/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1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424749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AE8B-6FFF-4C01-9F36-A9C40BFAB101}">
  <dimension ref="A1:J108"/>
  <sheetViews>
    <sheetView showGridLines="0" showWhiteSpace="0" view="pageLayout" topLeftCell="A4" zoomScale="115" zoomScaleNormal="100" zoomScalePageLayoutView="115" workbookViewId="0">
      <selection activeCell="D13" sqref="D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97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45419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'16'!$H$13</f>
        <v>-5283.7174600000108</v>
      </c>
      <c r="E13" s="34"/>
      <c r="F13" s="220" t="s">
        <v>9</v>
      </c>
      <c r="G13" s="220"/>
      <c r="H13" s="163">
        <f>D15</f>
        <v>-6537.1110600000102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-6537.1110600000102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H58+H59+H61+H60+H62</f>
        <v>457237.88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450700.76893999998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45418</v>
      </c>
      <c r="B22" s="72" t="s">
        <v>39</v>
      </c>
      <c r="C22" s="73">
        <v>200</v>
      </c>
      <c r="D22" s="186" t="s">
        <v>29</v>
      </c>
      <c r="E22" s="187"/>
      <c r="F22" s="74">
        <v>572.85</v>
      </c>
      <c r="G22" s="121" t="s">
        <v>16</v>
      </c>
      <c r="H22" s="74">
        <f>C22*F22</f>
        <v>114570</v>
      </c>
    </row>
    <row r="23" spans="1:10" s="10" customFormat="1" ht="15" customHeight="1" x14ac:dyDescent="0.2">
      <c r="A23" s="119"/>
      <c r="B23" s="67"/>
      <c r="C23" s="68"/>
      <c r="D23" s="197" t="s">
        <v>23</v>
      </c>
      <c r="E23" s="197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>
        <v>45419</v>
      </c>
      <c r="B26" s="152" t="s">
        <v>20</v>
      </c>
      <c r="C26" s="127">
        <v>500</v>
      </c>
      <c r="D26" s="179" t="s">
        <v>98</v>
      </c>
      <c r="E26" s="180"/>
      <c r="F26" s="123">
        <v>104</v>
      </c>
      <c r="G26" s="157">
        <f>C26*F26</f>
        <v>52000</v>
      </c>
      <c r="H26" s="158"/>
    </row>
    <row r="27" spans="1:10" s="10" customFormat="1" ht="15" customHeight="1" x14ac:dyDescent="0.2">
      <c r="A27" s="119"/>
      <c r="B27" s="67" t="s">
        <v>21</v>
      </c>
      <c r="C27" s="68"/>
      <c r="D27" s="197" t="s">
        <v>23</v>
      </c>
      <c r="E27" s="197"/>
      <c r="F27" s="70"/>
      <c r="G27" s="120">
        <f>88+(C26*0.001)</f>
        <v>88.5</v>
      </c>
      <c r="H27" s="167"/>
    </row>
    <row r="28" spans="1:10" s="10" customFormat="1" ht="15" customHeight="1" x14ac:dyDescent="0.2">
      <c r="A28" s="71"/>
      <c r="B28" s="72" t="s">
        <v>22</v>
      </c>
      <c r="C28" s="73"/>
      <c r="D28" s="198" t="s">
        <v>24</v>
      </c>
      <c r="E28" s="198"/>
      <c r="F28" s="74"/>
      <c r="G28" s="121">
        <f>G26*0.018</f>
        <v>935.99999999999989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>
        <v>45419</v>
      </c>
      <c r="B30" s="152" t="s">
        <v>20</v>
      </c>
      <c r="C30" s="127">
        <v>20</v>
      </c>
      <c r="D30" s="179" t="s">
        <v>34</v>
      </c>
      <c r="E30" s="180"/>
      <c r="F30" s="123">
        <v>464.36</v>
      </c>
      <c r="G30" s="157">
        <f>C30*F30</f>
        <v>9287.2000000000007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88.02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98" t="s">
        <v>24</v>
      </c>
      <c r="E32" s="198"/>
      <c r="F32" s="74"/>
      <c r="G32" s="121">
        <f>G30*0.018</f>
        <v>167.1696</v>
      </c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156">
        <v>45419</v>
      </c>
      <c r="B34" s="152" t="s">
        <v>20</v>
      </c>
      <c r="C34" s="127">
        <v>400</v>
      </c>
      <c r="D34" s="186" t="s">
        <v>77</v>
      </c>
      <c r="E34" s="187"/>
      <c r="F34" s="123">
        <v>130.57</v>
      </c>
      <c r="G34" s="157">
        <f>C34*F34</f>
        <v>52228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88.4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940.10399999999993</v>
      </c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115823.3936</v>
      </c>
      <c r="H46" s="41">
        <f>SUM(H21:H45)</f>
        <v>114570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100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500</v>
      </c>
      <c r="D58" s="184" t="s">
        <v>77</v>
      </c>
      <c r="E58" s="185"/>
      <c r="F58" s="79">
        <v>131.82</v>
      </c>
      <c r="G58" s="77" t="s">
        <v>16</v>
      </c>
      <c r="H58" s="134">
        <f>C58*F58</f>
        <v>65910</v>
      </c>
    </row>
    <row r="59" spans="1:10" s="10" customFormat="1" ht="15" customHeight="1" x14ac:dyDescent="0.2">
      <c r="A59" s="11"/>
      <c r="B59" s="113" t="s">
        <v>43</v>
      </c>
      <c r="C59" s="122">
        <v>500</v>
      </c>
      <c r="D59" s="186" t="s">
        <v>29</v>
      </c>
      <c r="E59" s="187"/>
      <c r="F59" s="123">
        <v>573.92975999999999</v>
      </c>
      <c r="G59" s="160">
        <v>1.0773999999999999</v>
      </c>
      <c r="H59" s="135">
        <f>C59*F59</f>
        <v>286964.88</v>
      </c>
    </row>
    <row r="60" spans="1:10" s="10" customFormat="1" ht="15" customHeight="1" x14ac:dyDescent="0.2">
      <c r="A60" s="11"/>
      <c r="B60" s="113" t="s">
        <v>43</v>
      </c>
      <c r="C60" s="68">
        <v>100</v>
      </c>
      <c r="D60" s="184" t="s">
        <v>34</v>
      </c>
      <c r="E60" s="188"/>
      <c r="F60" s="79">
        <v>466.68</v>
      </c>
      <c r="G60" s="77"/>
      <c r="H60" s="134">
        <f>C60*F60</f>
        <v>46668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25</v>
      </c>
      <c r="G61" s="78" t="s">
        <v>16</v>
      </c>
      <c r="H61" s="137">
        <f>C61*F61</f>
        <v>5000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99</v>
      </c>
      <c r="E62" s="188"/>
      <c r="F62" s="79">
        <v>105.39</v>
      </c>
      <c r="G62" s="77"/>
      <c r="H62" s="134">
        <f>C62*F62</f>
        <v>52695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186" t="s">
        <v>16</v>
      </c>
      <c r="E63" s="187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5"/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457237.88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1958-1BEF-4469-9C5A-CAB335B00CBB}">
  <dimension ref="A1:J108"/>
  <sheetViews>
    <sheetView showGridLines="0" showWhiteSpace="0" view="pageLayout" topLeftCell="A10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94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45414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'15'!$H$13</f>
        <v>-1771.637460000009</v>
      </c>
      <c r="E13" s="34"/>
      <c r="F13" s="220" t="s">
        <v>9</v>
      </c>
      <c r="G13" s="220"/>
      <c r="H13" s="163">
        <f>D15</f>
        <v>-5283.7174600000108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-5283.7174600000108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H58+H59+H60+H61</f>
        <v>448834.60000000003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443550.88254000002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71">
        <v>45393</v>
      </c>
      <c r="B22" s="72" t="s">
        <v>39</v>
      </c>
      <c r="C22" s="73">
        <v>20</v>
      </c>
      <c r="D22" s="186" t="s">
        <v>87</v>
      </c>
      <c r="E22" s="187"/>
      <c r="F22" s="74">
        <v>123.24</v>
      </c>
      <c r="G22" s="121"/>
      <c r="H22" s="74">
        <f>C22*F22</f>
        <v>2464.7999999999997</v>
      </c>
    </row>
    <row r="23" spans="1:10" s="10" customFormat="1" ht="15" customHeight="1" x14ac:dyDescent="0.2">
      <c r="A23" s="119"/>
      <c r="B23" s="67"/>
      <c r="C23" s="68"/>
      <c r="D23" s="197" t="s">
        <v>23</v>
      </c>
      <c r="E23" s="197"/>
      <c r="F23" s="70">
        <v>0</v>
      </c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>
        <v>0</v>
      </c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71">
        <v>45393</v>
      </c>
      <c r="B26" s="72" t="s">
        <v>39</v>
      </c>
      <c r="C26" s="73">
        <v>150</v>
      </c>
      <c r="D26" s="179" t="s">
        <v>70</v>
      </c>
      <c r="E26" s="180"/>
      <c r="F26" s="74">
        <v>117.15</v>
      </c>
      <c r="G26" s="121"/>
      <c r="H26" s="74">
        <f>C26*F26</f>
        <v>17572.5</v>
      </c>
    </row>
    <row r="27" spans="1:10" s="10" customFormat="1" ht="15" customHeight="1" x14ac:dyDescent="0.2">
      <c r="A27" s="119"/>
      <c r="B27" s="67"/>
      <c r="C27" s="68"/>
      <c r="D27" s="197" t="s">
        <v>23</v>
      </c>
      <c r="E27" s="197"/>
      <c r="F27" s="70">
        <v>0</v>
      </c>
      <c r="G27" s="120" t="s">
        <v>16</v>
      </c>
      <c r="H27" s="70"/>
    </row>
    <row r="28" spans="1:10" s="10" customFormat="1" ht="15" customHeight="1" x14ac:dyDescent="0.2">
      <c r="A28" s="71"/>
      <c r="B28" s="72"/>
      <c r="C28" s="73"/>
      <c r="D28" s="198" t="s">
        <v>24</v>
      </c>
      <c r="E28" s="198"/>
      <c r="F28" s="74">
        <v>0</v>
      </c>
      <c r="G28" s="121" t="s">
        <v>16</v>
      </c>
      <c r="H28" s="74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 t="s">
        <v>20</v>
      </c>
      <c r="C30" s="127">
        <v>50</v>
      </c>
      <c r="D30" s="179" t="s">
        <v>95</v>
      </c>
      <c r="E30" s="180"/>
      <c r="F30" s="123">
        <v>433.2</v>
      </c>
      <c r="G30" s="157">
        <f>C30*F30</f>
        <v>21660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88.05</v>
      </c>
      <c r="H31" s="167"/>
    </row>
    <row r="32" spans="1:10" s="10" customFormat="1" ht="15" customHeight="1" x14ac:dyDescent="0.2">
      <c r="A32" s="71"/>
      <c r="B32" s="72" t="s">
        <v>22</v>
      </c>
      <c r="C32" s="73"/>
      <c r="D32" s="198" t="s">
        <v>24</v>
      </c>
      <c r="E32" s="198"/>
      <c r="F32" s="74"/>
      <c r="G32" s="121">
        <f>G30*0.018</f>
        <v>389.88</v>
      </c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/>
      <c r="B34" s="72" t="s">
        <v>20</v>
      </c>
      <c r="C34" s="73">
        <v>50</v>
      </c>
      <c r="D34" s="186" t="s">
        <v>96</v>
      </c>
      <c r="E34" s="187"/>
      <c r="F34" s="74">
        <v>26</v>
      </c>
      <c r="G34" s="121">
        <f>C34*F34</f>
        <v>1300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88.05</v>
      </c>
      <c r="H35" s="167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23.4</v>
      </c>
      <c r="H36" s="123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23549.38</v>
      </c>
      <c r="H46" s="41">
        <f>SUM(H21:H45)</f>
        <v>20037.3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93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4" t="s">
        <v>77</v>
      </c>
      <c r="E58" s="185"/>
      <c r="F58" s="79">
        <v>125.95</v>
      </c>
      <c r="G58" s="77" t="s">
        <v>16</v>
      </c>
      <c r="H58" s="134">
        <f>C58*F58</f>
        <v>12595</v>
      </c>
    </row>
    <row r="59" spans="1:10" s="10" customFormat="1" ht="15" customHeight="1" x14ac:dyDescent="0.2">
      <c r="A59" s="11"/>
      <c r="B59" s="113" t="s">
        <v>43</v>
      </c>
      <c r="C59" s="122">
        <v>700</v>
      </c>
      <c r="D59" s="186" t="s">
        <v>29</v>
      </c>
      <c r="E59" s="187"/>
      <c r="F59" s="123">
        <v>563.14800000000002</v>
      </c>
      <c r="G59" s="160">
        <v>1.0743</v>
      </c>
      <c r="H59" s="135">
        <f>C59*F59</f>
        <v>394203.60000000003</v>
      </c>
    </row>
    <row r="60" spans="1:10" s="10" customFormat="1" ht="15" customHeight="1" x14ac:dyDescent="0.2">
      <c r="A60" s="11"/>
      <c r="B60" s="113" t="s">
        <v>43</v>
      </c>
      <c r="C60" s="68">
        <v>80</v>
      </c>
      <c r="D60" s="184" t="s">
        <v>34</v>
      </c>
      <c r="E60" s="188"/>
      <c r="F60" s="79">
        <v>463.2</v>
      </c>
      <c r="G60" s="77"/>
      <c r="H60" s="134">
        <f>C60*F60</f>
        <v>37056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24.9</v>
      </c>
      <c r="G61" s="78" t="s">
        <v>16</v>
      </c>
      <c r="H61" s="137">
        <f>IF(C61*F61=0,"",C61*F61)</f>
        <v>4980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 t="s">
        <v>16</v>
      </c>
      <c r="C63" s="73" t="s">
        <v>16</v>
      </c>
      <c r="D63" s="186" t="s">
        <v>16</v>
      </c>
      <c r="E63" s="187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15" t="s">
        <v>16</v>
      </c>
      <c r="D64" s="235"/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448834.60000000003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63:E63"/>
    <mergeCell ref="D70:G70"/>
    <mergeCell ref="D62:E62"/>
    <mergeCell ref="D64:E64"/>
    <mergeCell ref="D65:E65"/>
    <mergeCell ref="D66:E66"/>
    <mergeCell ref="D67:E67"/>
    <mergeCell ref="D68:E68"/>
    <mergeCell ref="D69:E69"/>
    <mergeCell ref="G53:H53"/>
    <mergeCell ref="D58:E58"/>
    <mergeCell ref="D59:E59"/>
    <mergeCell ref="D60:E60"/>
    <mergeCell ref="D61:E61"/>
    <mergeCell ref="A54:C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E46:F46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A31F-8A8B-4141-992F-44D44E710348}">
  <dimension ref="A1:J108"/>
  <sheetViews>
    <sheetView showGridLines="0" showWhiteSpace="0" view="pageLayout" topLeftCell="A10" zoomScale="115" zoomScaleNormal="100" zoomScalePageLayoutView="115" workbookViewId="0">
      <selection activeCell="A22" sqref="A22:H2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92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45384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'14'!$H$13</f>
        <v>-5495.2374600000094</v>
      </c>
      <c r="E13" s="34"/>
      <c r="F13" s="220" t="s">
        <v>9</v>
      </c>
      <c r="G13" s="220"/>
      <c r="H13" s="163">
        <f>D15</f>
        <v>-1771.637460000009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-1771.637460000009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H58+H59+H60+H61+H62+H63</f>
        <v>435198.60559999995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433426.96813999995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71">
        <v>45383</v>
      </c>
      <c r="B22" s="72" t="s">
        <v>39</v>
      </c>
      <c r="C22" s="73">
        <v>30</v>
      </c>
      <c r="D22" s="186" t="s">
        <v>87</v>
      </c>
      <c r="E22" s="187"/>
      <c r="F22" s="74">
        <v>124.12</v>
      </c>
      <c r="G22" s="121"/>
      <c r="H22" s="74">
        <f>C22*F22</f>
        <v>3723.6000000000004</v>
      </c>
    </row>
    <row r="23" spans="1:10" s="10" customFormat="1" ht="15" customHeight="1" x14ac:dyDescent="0.2">
      <c r="A23" s="119"/>
      <c r="B23" s="67"/>
      <c r="C23" s="68"/>
      <c r="D23" s="197" t="s">
        <v>23</v>
      </c>
      <c r="E23" s="197"/>
      <c r="F23" s="70"/>
      <c r="G23" s="120" t="s">
        <v>16</v>
      </c>
      <c r="H23" s="70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/>
      <c r="G24" s="121" t="s">
        <v>16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/>
      <c r="B26" s="152"/>
      <c r="C26" s="127"/>
      <c r="D26" s="236"/>
      <c r="E26" s="236"/>
      <c r="F26" s="123"/>
      <c r="G26" s="157"/>
      <c r="H26" s="158"/>
    </row>
    <row r="27" spans="1:10" s="10" customFormat="1" ht="15" customHeight="1" x14ac:dyDescent="0.2">
      <c r="A27" s="165"/>
      <c r="B27" s="153"/>
      <c r="C27" s="154"/>
      <c r="D27" s="237"/>
      <c r="E27" s="237"/>
      <c r="F27" s="114"/>
      <c r="G27" s="166"/>
      <c r="H27" s="167"/>
    </row>
    <row r="28" spans="1:10" s="10" customFormat="1" ht="15" customHeight="1" x14ac:dyDescent="0.2">
      <c r="A28" s="144"/>
      <c r="B28" s="152"/>
      <c r="C28" s="122"/>
      <c r="D28" s="238"/>
      <c r="E28" s="238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/>
      <c r="B30" s="152"/>
      <c r="C30" s="127"/>
      <c r="D30" s="179"/>
      <c r="E30" s="180"/>
      <c r="F30" s="123"/>
      <c r="G30" s="157"/>
      <c r="H30" s="158"/>
    </row>
    <row r="31" spans="1:10" s="10" customFormat="1" ht="15" customHeight="1" x14ac:dyDescent="0.2">
      <c r="A31" s="165"/>
      <c r="B31" s="153"/>
      <c r="C31" s="154"/>
      <c r="D31" s="237"/>
      <c r="E31" s="237"/>
      <c r="F31" s="114"/>
      <c r="G31" s="166"/>
      <c r="H31" s="167"/>
    </row>
    <row r="32" spans="1:10" s="10" customFormat="1" ht="15" customHeight="1" x14ac:dyDescent="0.2">
      <c r="A32" s="144"/>
      <c r="B32" s="152"/>
      <c r="C32" s="122"/>
      <c r="D32" s="238"/>
      <c r="E32" s="238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186"/>
      <c r="E34" s="187"/>
      <c r="F34" s="74"/>
      <c r="G34" s="121"/>
      <c r="H34" s="74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121"/>
      <c r="H36" s="74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3723.6000000000004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91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4" t="s">
        <v>77</v>
      </c>
      <c r="E58" s="185"/>
      <c r="F58" s="79">
        <v>119.37</v>
      </c>
      <c r="G58" s="77" t="s">
        <v>16</v>
      </c>
      <c r="H58" s="134">
        <f>C58*F58</f>
        <v>11937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86" t="s">
        <v>29</v>
      </c>
      <c r="E59" s="187"/>
      <c r="F59" s="123">
        <f>527.6*G59</f>
        <v>568.06691999999998</v>
      </c>
      <c r="G59" s="160">
        <v>1.0767</v>
      </c>
      <c r="H59" s="135">
        <f>C59*F59</f>
        <v>386285.50559999997</v>
      </c>
    </row>
    <row r="60" spans="1:10" s="10" customFormat="1" ht="15" customHeight="1" x14ac:dyDescent="0.2">
      <c r="A60" s="11"/>
      <c r="B60" s="113" t="s">
        <v>43</v>
      </c>
      <c r="C60" s="115">
        <v>20</v>
      </c>
      <c r="D60" s="184" t="s">
        <v>87</v>
      </c>
      <c r="E60" s="185"/>
      <c r="F60" s="114">
        <v>124.15</v>
      </c>
      <c r="G60" s="126"/>
      <c r="H60" s="136">
        <f>C60*F60</f>
        <v>2483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179" t="s">
        <v>70</v>
      </c>
      <c r="E61" s="180"/>
      <c r="F61" s="123">
        <v>121.52</v>
      </c>
      <c r="G61" s="123" t="s">
        <v>16</v>
      </c>
      <c r="H61" s="135">
        <f>C61*F61</f>
        <v>18228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84" t="s">
        <v>34</v>
      </c>
      <c r="E62" s="188"/>
      <c r="F62" s="79">
        <v>453.17</v>
      </c>
      <c r="G62" s="77"/>
      <c r="H62" s="134">
        <f>C62*F62</f>
        <v>13595.1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186" t="s">
        <v>149</v>
      </c>
      <c r="E63" s="187"/>
      <c r="F63" s="74">
        <v>17.8</v>
      </c>
      <c r="G63" s="78" t="s">
        <v>16</v>
      </c>
      <c r="H63" s="137">
        <f>IF(C63*F63=0,"",C63*F63)</f>
        <v>2670</v>
      </c>
    </row>
    <row r="64" spans="1:10" s="10" customFormat="1" ht="15" customHeight="1" x14ac:dyDescent="0.2">
      <c r="B64" s="113" t="s">
        <v>43</v>
      </c>
      <c r="C64" s="115" t="s">
        <v>16</v>
      </c>
      <c r="D64" s="235" t="s">
        <v>16</v>
      </c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435198.60559999995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0429-796D-4515-9600-4074F7378CFD}">
  <dimension ref="A1:J108"/>
  <sheetViews>
    <sheetView showGridLines="0" showWhiteSpace="0" view="pageLayout" zoomScale="115" zoomScaleNormal="100" zoomScalePageLayoutView="115" workbookViewId="0">
      <selection activeCell="C58" sqref="C58:H6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90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45363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'13'!$H$13</f>
        <v>-4192.7234600000083</v>
      </c>
      <c r="E13" s="34"/>
      <c r="F13" s="220" t="s">
        <v>9</v>
      </c>
      <c r="G13" s="220"/>
      <c r="H13" s="163">
        <f>D15</f>
        <v>-5495.2374600000094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-5495.2374600000094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H58+H59+H60+H61+H62+H63</f>
        <v>359003.52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353508.28253999999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71">
        <v>45362</v>
      </c>
      <c r="B22" s="72" t="s">
        <v>20</v>
      </c>
      <c r="C22" s="73">
        <v>50</v>
      </c>
      <c r="D22" s="186" t="s">
        <v>87</v>
      </c>
      <c r="E22" s="187"/>
      <c r="F22" s="74">
        <v>114.21</v>
      </c>
      <c r="G22" s="121">
        <f>C22*F22</f>
        <v>5710.5</v>
      </c>
      <c r="H22" s="74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88.05</v>
      </c>
      <c r="H23" s="70"/>
    </row>
    <row r="24" spans="1:10" s="10" customFormat="1" ht="15" customHeight="1" x14ac:dyDescent="0.2">
      <c r="A24" s="71"/>
      <c r="B24" s="72" t="s">
        <v>22</v>
      </c>
      <c r="C24" s="73"/>
      <c r="D24" s="198" t="s">
        <v>24</v>
      </c>
      <c r="E24" s="198"/>
      <c r="F24" s="74"/>
      <c r="G24" s="121">
        <f>G22*0.018</f>
        <v>102.78899999999999</v>
      </c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156">
        <v>45363</v>
      </c>
      <c r="B26" s="152" t="s">
        <v>39</v>
      </c>
      <c r="C26" s="127">
        <v>50</v>
      </c>
      <c r="D26" s="236" t="s">
        <v>86</v>
      </c>
      <c r="E26" s="236"/>
      <c r="F26" s="123">
        <v>69.849999999999994</v>
      </c>
      <c r="G26" s="157"/>
      <c r="H26" s="158">
        <f>F26*C26</f>
        <v>3492.4999999999995</v>
      </c>
    </row>
    <row r="27" spans="1:10" s="10" customFormat="1" ht="15" customHeight="1" x14ac:dyDescent="0.2">
      <c r="A27" s="165"/>
      <c r="B27" s="153" t="s">
        <v>21</v>
      </c>
      <c r="C27" s="154"/>
      <c r="D27" s="237" t="s">
        <v>23</v>
      </c>
      <c r="E27" s="237"/>
      <c r="F27" s="114"/>
      <c r="G27" s="166"/>
      <c r="H27" s="167"/>
    </row>
    <row r="28" spans="1:10" s="10" customFormat="1" ht="15" customHeight="1" x14ac:dyDescent="0.2">
      <c r="A28" s="144"/>
      <c r="B28" s="152" t="s">
        <v>22</v>
      </c>
      <c r="C28" s="122"/>
      <c r="D28" s="238" t="s">
        <v>24</v>
      </c>
      <c r="E28" s="238"/>
      <c r="F28" s="123"/>
      <c r="G28" s="164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156">
        <v>45363</v>
      </c>
      <c r="B30" s="152" t="s">
        <v>39</v>
      </c>
      <c r="C30" s="127">
        <v>50</v>
      </c>
      <c r="D30" s="179" t="s">
        <v>70</v>
      </c>
      <c r="E30" s="180"/>
      <c r="F30" s="123">
        <v>112.3</v>
      </c>
      <c r="G30" s="157"/>
      <c r="H30" s="158">
        <f>F30*C30</f>
        <v>5615</v>
      </c>
    </row>
    <row r="31" spans="1:10" s="10" customFormat="1" ht="15" customHeight="1" x14ac:dyDescent="0.2">
      <c r="A31" s="165"/>
      <c r="B31" s="153" t="s">
        <v>21</v>
      </c>
      <c r="C31" s="154"/>
      <c r="D31" s="237" t="s">
        <v>23</v>
      </c>
      <c r="E31" s="237"/>
      <c r="F31" s="114"/>
      <c r="G31" s="166"/>
      <c r="H31" s="167"/>
    </row>
    <row r="32" spans="1:10" s="10" customFormat="1" ht="15" customHeight="1" x14ac:dyDescent="0.2">
      <c r="A32" s="144"/>
      <c r="B32" s="152" t="s">
        <v>22</v>
      </c>
      <c r="C32" s="122"/>
      <c r="D32" s="238" t="s">
        <v>24</v>
      </c>
      <c r="E32" s="238"/>
      <c r="F32" s="123"/>
      <c r="G32" s="164"/>
      <c r="H32" s="123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>
        <v>45363</v>
      </c>
      <c r="B34" s="72" t="s">
        <v>20</v>
      </c>
      <c r="C34" s="73">
        <v>10</v>
      </c>
      <c r="D34" s="186" t="s">
        <v>89</v>
      </c>
      <c r="E34" s="187"/>
      <c r="F34" s="74">
        <v>434.25</v>
      </c>
      <c r="G34" s="121">
        <f>C34*F34</f>
        <v>4342.5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78.164999999999992</v>
      </c>
      <c r="H36" s="74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10410.014000000001</v>
      </c>
      <c r="H46" s="41">
        <f>SUM(H21:H45)</f>
        <v>9107.5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88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4" t="s">
        <v>77</v>
      </c>
      <c r="E58" s="185"/>
      <c r="F58" s="79">
        <v>120.33</v>
      </c>
      <c r="G58" s="77" t="s">
        <v>16</v>
      </c>
      <c r="H58" s="134">
        <f>C58*F58</f>
        <v>12033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86" t="s">
        <v>29</v>
      </c>
      <c r="E59" s="187"/>
      <c r="F59" s="123">
        <v>451.47399999999999</v>
      </c>
      <c r="G59" s="160">
        <v>1.0913999999999999</v>
      </c>
      <c r="H59" s="135">
        <f>C59*F59</f>
        <v>307002.32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25" t="s">
        <v>87</v>
      </c>
      <c r="E60" s="225"/>
      <c r="F60" s="114">
        <v>126.5</v>
      </c>
      <c r="G60" s="126"/>
      <c r="H60" s="136">
        <f>C60*F60</f>
        <v>6325</v>
      </c>
      <c r="J60" s="151"/>
    </row>
    <row r="61" spans="1:10" s="10" customFormat="1" ht="15" customHeight="1" x14ac:dyDescent="0.2">
      <c r="A61" s="11"/>
      <c r="B61" s="113" t="s">
        <v>43</v>
      </c>
      <c r="C61" s="127">
        <v>150</v>
      </c>
      <c r="D61" s="179" t="s">
        <v>70</v>
      </c>
      <c r="E61" s="180"/>
      <c r="F61" s="123">
        <v>112.48</v>
      </c>
      <c r="G61" s="123" t="s">
        <v>16</v>
      </c>
      <c r="H61" s="135">
        <f>C61*F61</f>
        <v>16872</v>
      </c>
    </row>
    <row r="62" spans="1:10" s="10" customFormat="1" ht="15" customHeight="1" x14ac:dyDescent="0.2">
      <c r="A62" s="11"/>
      <c r="B62" s="113" t="s">
        <v>43</v>
      </c>
      <c r="C62" s="68">
        <v>30</v>
      </c>
      <c r="D62" s="184" t="s">
        <v>34</v>
      </c>
      <c r="E62" s="188"/>
      <c r="F62" s="79">
        <v>433.54</v>
      </c>
      <c r="G62" s="77"/>
      <c r="H62" s="134">
        <f>C62*F62</f>
        <v>13006.2</v>
      </c>
    </row>
    <row r="63" spans="1:10" s="10" customFormat="1" ht="15" customHeight="1" x14ac:dyDescent="0.2">
      <c r="A63" s="11"/>
      <c r="B63" s="113" t="s">
        <v>43</v>
      </c>
      <c r="C63" s="73">
        <v>150</v>
      </c>
      <c r="D63" s="186" t="s">
        <v>149</v>
      </c>
      <c r="E63" s="187"/>
      <c r="F63" s="74">
        <v>25.1</v>
      </c>
      <c r="G63" s="78" t="s">
        <v>16</v>
      </c>
      <c r="H63" s="137">
        <f>IF(C63*F63=0,"",C63*F63)</f>
        <v>3765</v>
      </c>
    </row>
    <row r="64" spans="1:10" s="10" customFormat="1" ht="15" customHeight="1" x14ac:dyDescent="0.2">
      <c r="B64" s="113" t="s">
        <v>43</v>
      </c>
      <c r="C64" s="115" t="s">
        <v>16</v>
      </c>
      <c r="D64" s="235" t="s">
        <v>16</v>
      </c>
      <c r="E64" s="235"/>
      <c r="F64" s="114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ref="H65:H69" si="0">IF(C65*F65=0,"",C65*F65)</f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359003.52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F571-21EF-4780-A54F-23FF40A934DE}">
  <dimension ref="A1:J108"/>
  <sheetViews>
    <sheetView showGridLines="0" showWhiteSpace="0" view="pageLayout" topLeftCell="A16" zoomScale="115" zoomScaleNormal="100" zoomScalePageLayoutView="115" workbookViewId="0">
      <selection activeCell="G62" sqref="G6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83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45352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59">
        <f>'12'!$H$13</f>
        <v>777.58133999998972</v>
      </c>
      <c r="E13" s="34"/>
      <c r="F13" s="220" t="s">
        <v>9</v>
      </c>
      <c r="G13" s="220"/>
      <c r="H13" s="163">
        <f>D15</f>
        <v>-4192.7234600000083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1">
        <f>D13-G46+H46</f>
        <v>-4192.7234600000083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H58+H59+H60+H61+H62+H63</f>
        <v>351020.32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346827.59654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5">
      <c r="A21" s="66"/>
      <c r="B21" s="67"/>
      <c r="C21" s="68"/>
      <c r="D21" s="239"/>
      <c r="E21" s="240"/>
      <c r="F21" s="79"/>
      <c r="G21" s="120"/>
      <c r="H21" s="70"/>
    </row>
    <row r="22" spans="1:10" s="10" customFormat="1" ht="15" customHeight="1" x14ac:dyDescent="0.25">
      <c r="A22" s="156">
        <v>45345</v>
      </c>
      <c r="B22" s="152" t="s">
        <v>39</v>
      </c>
      <c r="C22" s="122">
        <v>900</v>
      </c>
      <c r="D22" s="241" t="s">
        <v>64</v>
      </c>
      <c r="E22" s="242"/>
      <c r="F22" s="123">
        <v>19.5</v>
      </c>
      <c r="G22" s="157"/>
      <c r="H22" s="158">
        <v>17550</v>
      </c>
    </row>
    <row r="23" spans="1:10" s="10" customFormat="1" ht="15" customHeight="1" x14ac:dyDescent="0.2">
      <c r="A23" s="119"/>
      <c r="B23" s="153" t="s">
        <v>21</v>
      </c>
      <c r="C23" s="154"/>
      <c r="D23" s="243" t="s">
        <v>23</v>
      </c>
      <c r="E23" s="178"/>
      <c r="F23" s="114" t="s">
        <v>16</v>
      </c>
      <c r="G23" s="155"/>
      <c r="H23" s="114">
        <v>0</v>
      </c>
    </row>
    <row r="24" spans="1:10" s="10" customFormat="1" ht="15" customHeight="1" x14ac:dyDescent="0.2">
      <c r="A24" s="144"/>
      <c r="B24" s="159" t="s">
        <v>22</v>
      </c>
      <c r="C24" s="127"/>
      <c r="D24" s="244" t="s">
        <v>24</v>
      </c>
      <c r="E24" s="226"/>
      <c r="F24" s="158" t="s">
        <v>16</v>
      </c>
      <c r="G24" s="157"/>
      <c r="H24" s="158">
        <v>0</v>
      </c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70"/>
    </row>
    <row r="26" spans="1:10" s="10" customFormat="1" ht="15" customHeight="1" x14ac:dyDescent="0.2">
      <c r="A26" s="71">
        <v>45344</v>
      </c>
      <c r="B26" s="72" t="s">
        <v>20</v>
      </c>
      <c r="C26" s="73">
        <v>50</v>
      </c>
      <c r="D26" s="199" t="s">
        <v>86</v>
      </c>
      <c r="E26" s="199"/>
      <c r="F26" s="74">
        <v>62.92</v>
      </c>
      <c r="G26" s="121">
        <f>C26*F26</f>
        <v>3146</v>
      </c>
      <c r="H26" s="74"/>
    </row>
    <row r="27" spans="1:10" s="10" customFormat="1" ht="15" customHeight="1" x14ac:dyDescent="0.2">
      <c r="A27" s="119"/>
      <c r="B27" s="67" t="s">
        <v>21</v>
      </c>
      <c r="C27" s="68"/>
      <c r="D27" s="197" t="s">
        <v>23</v>
      </c>
      <c r="E27" s="197"/>
      <c r="F27" s="70"/>
      <c r="G27" s="120">
        <f>88+(C26*0.001)</f>
        <v>88.05</v>
      </c>
      <c r="H27" s="70"/>
    </row>
    <row r="28" spans="1:10" s="10" customFormat="1" ht="15" customHeight="1" x14ac:dyDescent="0.2">
      <c r="A28" s="71"/>
      <c r="B28" s="72" t="s">
        <v>22</v>
      </c>
      <c r="C28" s="73"/>
      <c r="D28" s="198" t="s">
        <v>24</v>
      </c>
      <c r="E28" s="198"/>
      <c r="F28" s="74"/>
      <c r="G28" s="121">
        <f>G26*0.018</f>
        <v>56.627999999999993</v>
      </c>
      <c r="H28" s="74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70"/>
    </row>
    <row r="30" spans="1:10" s="10" customFormat="1" ht="15" customHeight="1" x14ac:dyDescent="0.2">
      <c r="A30" s="71">
        <v>45344</v>
      </c>
      <c r="B30" s="72" t="s">
        <v>20</v>
      </c>
      <c r="C30" s="73">
        <v>20</v>
      </c>
      <c r="D30" s="199" t="s">
        <v>82</v>
      </c>
      <c r="E30" s="199"/>
      <c r="F30" s="74">
        <v>427.28</v>
      </c>
      <c r="G30" s="121">
        <f>C30*F30</f>
        <v>8545.5999999999985</v>
      </c>
      <c r="H30" s="74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88.02</v>
      </c>
      <c r="H31" s="70"/>
    </row>
    <row r="32" spans="1:10" s="10" customFormat="1" ht="15" customHeight="1" x14ac:dyDescent="0.2">
      <c r="A32" s="71"/>
      <c r="B32" s="72" t="s">
        <v>22</v>
      </c>
      <c r="C32" s="73"/>
      <c r="D32" s="198" t="s">
        <v>24</v>
      </c>
      <c r="E32" s="198"/>
      <c r="F32" s="74"/>
      <c r="G32" s="121">
        <f>G30*0.018</f>
        <v>153.82079999999996</v>
      </c>
      <c r="H32" s="74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>
        <v>45344</v>
      </c>
      <c r="B34" s="72" t="s">
        <v>20</v>
      </c>
      <c r="C34" s="73">
        <v>15</v>
      </c>
      <c r="D34" s="186" t="s">
        <v>29</v>
      </c>
      <c r="E34" s="187"/>
      <c r="F34" s="74">
        <v>402.3</v>
      </c>
      <c r="G34" s="121">
        <f>C34*F34</f>
        <v>6034.5</v>
      </c>
      <c r="H34" s="74"/>
    </row>
    <row r="35" spans="1:8" s="10" customFormat="1" ht="15" customHeight="1" x14ac:dyDescent="0.2">
      <c r="A35" s="119"/>
      <c r="B35" s="67" t="s">
        <v>21</v>
      </c>
      <c r="C35" s="68"/>
      <c r="D35" s="197" t="s">
        <v>23</v>
      </c>
      <c r="E35" s="197"/>
      <c r="F35" s="70"/>
      <c r="G35" s="120">
        <f>88+(C34*0.001)</f>
        <v>88.015000000000001</v>
      </c>
      <c r="H35" s="70"/>
    </row>
    <row r="36" spans="1:8" s="10" customFormat="1" ht="15" customHeight="1" x14ac:dyDescent="0.2">
      <c r="A36" s="71"/>
      <c r="B36" s="72" t="s">
        <v>22</v>
      </c>
      <c r="C36" s="73"/>
      <c r="D36" s="198" t="s">
        <v>24</v>
      </c>
      <c r="E36" s="198"/>
      <c r="F36" s="74"/>
      <c r="G36" s="121">
        <f>G34*0.018</f>
        <v>108.621</v>
      </c>
      <c r="H36" s="74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>
        <v>45344</v>
      </c>
      <c r="B38" s="72" t="s">
        <v>20</v>
      </c>
      <c r="C38" s="73">
        <v>150</v>
      </c>
      <c r="D38" s="186" t="s">
        <v>149</v>
      </c>
      <c r="E38" s="187"/>
      <c r="F38" s="74">
        <v>27</v>
      </c>
      <c r="G38" s="121">
        <f>C38*F38</f>
        <v>4050</v>
      </c>
      <c r="H38" s="74"/>
    </row>
    <row r="39" spans="1:8" ht="15" customHeight="1" x14ac:dyDescent="0.25">
      <c r="A39" s="119"/>
      <c r="B39" s="67" t="s">
        <v>21</v>
      </c>
      <c r="C39" s="68"/>
      <c r="D39" s="197" t="s">
        <v>23</v>
      </c>
      <c r="E39" s="197"/>
      <c r="F39" s="70"/>
      <c r="G39" s="120">
        <f>88+(C38*0.001)</f>
        <v>88.15</v>
      </c>
      <c r="H39" s="70"/>
    </row>
    <row r="40" spans="1:8" ht="15" customHeight="1" x14ac:dyDescent="0.25">
      <c r="A40" s="71"/>
      <c r="B40" s="72" t="s">
        <v>22</v>
      </c>
      <c r="C40" s="73"/>
      <c r="D40" s="198" t="s">
        <v>24</v>
      </c>
      <c r="E40" s="198"/>
      <c r="F40" s="74"/>
      <c r="G40" s="121">
        <f>G38*0.018</f>
        <v>72.899999999999991</v>
      </c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22520.304799999998</v>
      </c>
      <c r="H46" s="41">
        <f>SUM(H21:H45)</f>
        <v>17550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85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38" t="s">
        <v>67</v>
      </c>
      <c r="C58" s="115">
        <v>100</v>
      </c>
      <c r="D58" s="184" t="s">
        <v>77</v>
      </c>
      <c r="E58" s="185"/>
      <c r="F58" s="79">
        <v>118.96</v>
      </c>
      <c r="G58" s="77" t="s">
        <v>16</v>
      </c>
      <c r="H58" s="134">
        <f>C58*F58</f>
        <v>11896</v>
      </c>
    </row>
    <row r="59" spans="1:10" s="10" customFormat="1" ht="15" customHeight="1" x14ac:dyDescent="0.2">
      <c r="A59" s="11"/>
      <c r="B59" s="113" t="s">
        <v>43</v>
      </c>
      <c r="C59" s="122">
        <v>680</v>
      </c>
      <c r="D59" s="186" t="s">
        <v>29</v>
      </c>
      <c r="E59" s="187"/>
      <c r="F59" s="123">
        <v>443.12400000000002</v>
      </c>
      <c r="G59" s="160">
        <v>1.08</v>
      </c>
      <c r="H59" s="135">
        <f>C59*F59</f>
        <v>301324.32</v>
      </c>
    </row>
    <row r="60" spans="1:10" s="10" customFormat="1" ht="15" customHeight="1" x14ac:dyDescent="0.2">
      <c r="A60" s="11"/>
      <c r="B60" s="113" t="s">
        <v>43</v>
      </c>
      <c r="C60" s="115">
        <v>50</v>
      </c>
      <c r="D60" s="225" t="s">
        <v>86</v>
      </c>
      <c r="E60" s="225"/>
      <c r="F60" s="114">
        <v>71</v>
      </c>
      <c r="G60" s="126"/>
      <c r="H60" s="136">
        <f>C60*F60</f>
        <v>3550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79" t="s">
        <v>70</v>
      </c>
      <c r="E61" s="180"/>
      <c r="F61" s="123">
        <v>111.65</v>
      </c>
      <c r="G61" s="123" t="s">
        <v>16</v>
      </c>
      <c r="H61" s="135">
        <f>C61*F61</f>
        <v>22330</v>
      </c>
    </row>
    <row r="62" spans="1:10" s="10" customFormat="1" ht="15" customHeight="1" x14ac:dyDescent="0.2">
      <c r="A62" s="11"/>
      <c r="B62" s="138" t="s">
        <v>67</v>
      </c>
      <c r="C62" s="68">
        <v>20</v>
      </c>
      <c r="D62" s="184" t="s">
        <v>34</v>
      </c>
      <c r="E62" s="188"/>
      <c r="F62" s="79">
        <v>425</v>
      </c>
      <c r="G62" s="77"/>
      <c r="H62" s="134">
        <f>C62*F62</f>
        <v>8500</v>
      </c>
    </row>
    <row r="63" spans="1:10" s="10" customFormat="1" ht="15" customHeight="1" x14ac:dyDescent="0.2">
      <c r="A63" s="11"/>
      <c r="B63" s="138" t="s">
        <v>67</v>
      </c>
      <c r="C63" s="73">
        <v>150</v>
      </c>
      <c r="D63" s="186" t="s">
        <v>149</v>
      </c>
      <c r="E63" s="187"/>
      <c r="F63" s="74">
        <v>22.8</v>
      </c>
      <c r="G63" s="78" t="s">
        <v>16</v>
      </c>
      <c r="H63" s="137">
        <f>IF(C63*F63=0,"",C63*F63)</f>
        <v>3420</v>
      </c>
    </row>
    <row r="64" spans="1:10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351020.32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6:E66"/>
    <mergeCell ref="D67:E67"/>
    <mergeCell ref="D68:E68"/>
    <mergeCell ref="D69:E69"/>
    <mergeCell ref="D43:E43"/>
    <mergeCell ref="D26:E26"/>
    <mergeCell ref="D27:E27"/>
    <mergeCell ref="D28:E28"/>
    <mergeCell ref="D35:E35"/>
    <mergeCell ref="D36:E36"/>
    <mergeCell ref="D38:E38"/>
    <mergeCell ref="D39:E39"/>
    <mergeCell ref="D40:E40"/>
    <mergeCell ref="D41:E41"/>
    <mergeCell ref="D42:E42"/>
    <mergeCell ref="D37:E37"/>
    <mergeCell ref="D29:E29"/>
    <mergeCell ref="D30:E30"/>
    <mergeCell ref="D31:E31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E46:F46"/>
    <mergeCell ref="F18:G18"/>
    <mergeCell ref="D20:E20"/>
    <mergeCell ref="D22:E22"/>
    <mergeCell ref="D23:E23"/>
    <mergeCell ref="D24:E24"/>
    <mergeCell ref="D25:E25"/>
    <mergeCell ref="D21:E21"/>
    <mergeCell ref="D32:E32"/>
    <mergeCell ref="D33:E33"/>
    <mergeCell ref="D34:E34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F9F2-25BC-41C1-8222-73AB3FF8B6F9}">
  <dimension ref="A1:J108"/>
  <sheetViews>
    <sheetView showGridLines="0" showWhiteSpace="0" view="pageLayout" zoomScale="115" zoomScaleNormal="100" zoomScalePageLayoutView="115" workbookViewId="0">
      <selection activeCell="C58" sqref="C58:H6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81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45334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59">
        <f>'11'!$H$13</f>
        <v>777.58133999998972</v>
      </c>
      <c r="E13" s="34"/>
      <c r="F13" s="220" t="s">
        <v>9</v>
      </c>
      <c r="G13" s="220"/>
      <c r="H13" s="58">
        <f>D15</f>
        <v>777.58133999998972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45">
        <f>D13-G46+H46</f>
        <v>777.58133999998972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17">
        <f>H58+H59+H60+H61</f>
        <v>302517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303294.58133999998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/>
      <c r="B22" s="72"/>
      <c r="C22" s="73"/>
      <c r="D22" s="186"/>
      <c r="E22" s="187"/>
      <c r="F22" s="74"/>
      <c r="G22" s="121"/>
      <c r="H22" s="74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198"/>
      <c r="E24" s="198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231"/>
      <c r="E25" s="232"/>
      <c r="F25" s="69"/>
      <c r="G25" s="120"/>
      <c r="H25" s="70"/>
    </row>
    <row r="26" spans="1:10" s="10" customFormat="1" ht="15" customHeight="1" x14ac:dyDescent="0.2">
      <c r="A26" s="71"/>
      <c r="B26" s="72"/>
      <c r="C26" s="73"/>
      <c r="D26" s="186"/>
      <c r="E26" s="187"/>
      <c r="F26" s="74"/>
      <c r="G26" s="121"/>
      <c r="H26" s="74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70"/>
    </row>
    <row r="28" spans="1:10" s="10" customFormat="1" ht="15" customHeight="1" x14ac:dyDescent="0.2">
      <c r="A28" s="71"/>
      <c r="B28" s="72"/>
      <c r="C28" s="73"/>
      <c r="D28" s="198"/>
      <c r="E28" s="198"/>
      <c r="F28" s="74"/>
      <c r="G28" s="121"/>
      <c r="H28" s="74"/>
    </row>
    <row r="29" spans="1:10" s="10" customFormat="1" ht="15" customHeight="1" x14ac:dyDescent="0.2">
      <c r="A29" s="119"/>
      <c r="B29" s="67"/>
      <c r="C29" s="68"/>
      <c r="D29" s="231"/>
      <c r="E29" s="232"/>
      <c r="F29" s="69"/>
      <c r="G29" s="120"/>
      <c r="H29" s="70"/>
    </row>
    <row r="30" spans="1:10" s="10" customFormat="1" ht="15" customHeight="1" x14ac:dyDescent="0.2">
      <c r="A30" s="144"/>
      <c r="B30" s="72"/>
      <c r="C30" s="73"/>
      <c r="D30" s="247"/>
      <c r="E30" s="247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70"/>
    </row>
    <row r="32" spans="1:10" s="10" customFormat="1" ht="15" customHeight="1" x14ac:dyDescent="0.2">
      <c r="A32" s="144"/>
      <c r="B32" s="72"/>
      <c r="C32" s="73"/>
      <c r="D32" s="198"/>
      <c r="E32" s="198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186" t="s">
        <v>16</v>
      </c>
      <c r="E34" s="187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177" t="s">
        <v>16</v>
      </c>
      <c r="E35" s="190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191" t="s">
        <v>16</v>
      </c>
      <c r="E36" s="192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77"/>
      <c r="E39" s="190"/>
      <c r="F39" s="70"/>
      <c r="G39" s="120"/>
      <c r="H39" s="70"/>
    </row>
    <row r="40" spans="1:8" ht="15" customHeight="1" x14ac:dyDescent="0.25">
      <c r="A40" s="71"/>
      <c r="B40" s="72"/>
      <c r="C40" s="73"/>
      <c r="D40" s="191"/>
      <c r="E40" s="192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80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4" t="s">
        <v>77</v>
      </c>
      <c r="E58" s="185"/>
      <c r="F58" s="79">
        <v>123.13</v>
      </c>
      <c r="G58" s="77" t="s">
        <v>16</v>
      </c>
      <c r="H58" s="134">
        <f>C58*F58</f>
        <v>12313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186" t="s">
        <v>29</v>
      </c>
      <c r="E59" s="187"/>
      <c r="F59" s="123">
        <v>376.8</v>
      </c>
      <c r="G59" s="124" t="s">
        <v>16</v>
      </c>
      <c r="H59" s="135">
        <f>C59*F59</f>
        <v>250572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84" t="s">
        <v>64</v>
      </c>
      <c r="E60" s="185"/>
      <c r="F60" s="114">
        <v>19.62</v>
      </c>
      <c r="G60" s="126"/>
      <c r="H60" s="136">
        <f>C60*F60</f>
        <v>17658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79" t="s">
        <v>70</v>
      </c>
      <c r="E61" s="180"/>
      <c r="F61" s="123">
        <v>109.87</v>
      </c>
      <c r="G61" s="123" t="s">
        <v>16</v>
      </c>
      <c r="H61" s="135">
        <f>C61*F61</f>
        <v>21974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149">
        <f>SUM(G57:G69)</f>
        <v>0</v>
      </c>
      <c r="H70" s="23">
        <f>SUM(H58:H69)</f>
        <v>302517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70:F7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77D15-AC94-4DE3-8016-8A523B80E977}">
  <dimension ref="A1:J108"/>
  <sheetViews>
    <sheetView showGridLines="0" showWhiteSpace="0" view="pageLayout" topLeftCell="A46" zoomScale="115" zoomScaleNormal="100" zoomScalePageLayoutView="115" workbookViewId="0">
      <selection activeCell="D64" sqref="D64:E6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76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45323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59">
        <f>'10'!$H$13</f>
        <v>4097.8343399999867</v>
      </c>
      <c r="E13" s="34"/>
      <c r="F13" s="220" t="s">
        <v>9</v>
      </c>
      <c r="G13" s="220"/>
      <c r="H13" s="58">
        <f>D15</f>
        <v>777.58133999998972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45">
        <f>D13-G46+H46</f>
        <v>777.58133999998972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17">
        <f>H58+H59+H60+H61</f>
        <v>282638.45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283416.03133999999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71">
        <v>45300</v>
      </c>
      <c r="B22" s="72" t="s">
        <v>20</v>
      </c>
      <c r="C22" s="73">
        <v>15</v>
      </c>
      <c r="D22" s="186" t="s">
        <v>29</v>
      </c>
      <c r="E22" s="187"/>
      <c r="F22" s="74">
        <v>309.8</v>
      </c>
      <c r="G22" s="121">
        <f>C22*F22</f>
        <v>4647</v>
      </c>
      <c r="H22" s="74" t="s">
        <v>16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88.015000000000001</v>
      </c>
      <c r="H23" s="70" t="s">
        <v>16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98" t="s">
        <v>24</v>
      </c>
      <c r="E24" s="198"/>
      <c r="F24" s="74"/>
      <c r="G24" s="121">
        <f>G22*0.018</f>
        <v>83.645999999999987</v>
      </c>
      <c r="H24" s="74" t="s">
        <v>16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31" t="s">
        <v>16</v>
      </c>
      <c r="E25" s="232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100</v>
      </c>
      <c r="D26" s="186" t="s">
        <v>77</v>
      </c>
      <c r="E26" s="187"/>
      <c r="F26" s="74">
        <v>121.94</v>
      </c>
      <c r="G26" s="121">
        <f>C26*F26</f>
        <v>12194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197" t="s">
        <v>23</v>
      </c>
      <c r="E27" s="197"/>
      <c r="F27" s="70"/>
      <c r="G27" s="120">
        <f>88+(C26*0.001)</f>
        <v>88.1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98" t="s">
        <v>24</v>
      </c>
      <c r="E28" s="198"/>
      <c r="F28" s="74"/>
      <c r="G28" s="121">
        <f>G26*0.018</f>
        <v>219.49199999999999</v>
      </c>
      <c r="H28" s="74"/>
    </row>
    <row r="29" spans="1:10" s="10" customFormat="1" ht="15" customHeight="1" x14ac:dyDescent="0.2">
      <c r="A29" s="119"/>
      <c r="B29" s="67"/>
      <c r="C29" s="68"/>
      <c r="D29" s="231"/>
      <c r="E29" s="232"/>
      <c r="F29" s="69"/>
      <c r="G29" s="120"/>
      <c r="H29" s="70"/>
    </row>
    <row r="30" spans="1:10" s="10" customFormat="1" ht="15" customHeight="1" x14ac:dyDescent="0.2">
      <c r="A30" s="144">
        <v>45302</v>
      </c>
      <c r="B30" s="72" t="s">
        <v>39</v>
      </c>
      <c r="C30" s="73">
        <v>5000</v>
      </c>
      <c r="D30" s="247" t="s">
        <v>73</v>
      </c>
      <c r="E30" s="247"/>
      <c r="F30" s="74">
        <v>2.8</v>
      </c>
      <c r="G30" s="121"/>
      <c r="H30" s="74">
        <f>C30*F30</f>
        <v>14000</v>
      </c>
    </row>
    <row r="31" spans="1:10" s="10" customFormat="1" ht="15" customHeight="1" x14ac:dyDescent="0.2">
      <c r="A31" s="119">
        <v>45302</v>
      </c>
      <c r="B31" s="67" t="s">
        <v>21</v>
      </c>
      <c r="C31" s="68"/>
      <c r="D31" s="197" t="s">
        <v>23</v>
      </c>
      <c r="E31" s="197"/>
      <c r="F31" s="70" t="s">
        <v>16</v>
      </c>
      <c r="G31" s="120">
        <v>0</v>
      </c>
      <c r="H31" s="70" t="s">
        <v>16</v>
      </c>
    </row>
    <row r="32" spans="1:10" s="10" customFormat="1" ht="15" customHeight="1" x14ac:dyDescent="0.2">
      <c r="A32" s="144">
        <v>45302</v>
      </c>
      <c r="B32" s="72" t="s">
        <v>22</v>
      </c>
      <c r="C32" s="73"/>
      <c r="D32" s="198" t="s">
        <v>24</v>
      </c>
      <c r="E32" s="198"/>
      <c r="F32" s="74" t="s">
        <v>16</v>
      </c>
      <c r="G32" s="121">
        <v>0</v>
      </c>
      <c r="H32" s="74" t="s">
        <v>16</v>
      </c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 t="s">
        <v>16</v>
      </c>
      <c r="B34" s="72" t="s">
        <v>16</v>
      </c>
      <c r="C34" s="73" t="s">
        <v>16</v>
      </c>
      <c r="D34" s="186" t="s">
        <v>16</v>
      </c>
      <c r="E34" s="187"/>
      <c r="F34" s="74" t="s">
        <v>16</v>
      </c>
      <c r="G34" s="121" t="s">
        <v>16</v>
      </c>
      <c r="H34" s="74"/>
    </row>
    <row r="35" spans="1:8" s="10" customFormat="1" ht="15" customHeight="1" x14ac:dyDescent="0.2">
      <c r="A35" s="119" t="s">
        <v>16</v>
      </c>
      <c r="B35" s="67" t="s">
        <v>16</v>
      </c>
      <c r="C35" s="68"/>
      <c r="D35" s="177" t="s">
        <v>16</v>
      </c>
      <c r="E35" s="190"/>
      <c r="F35" s="70"/>
      <c r="G35" s="120" t="s">
        <v>16</v>
      </c>
      <c r="H35" s="70"/>
    </row>
    <row r="36" spans="1:8" s="10" customFormat="1" ht="15" customHeight="1" x14ac:dyDescent="0.2">
      <c r="A36" s="71" t="s">
        <v>16</v>
      </c>
      <c r="B36" s="72" t="s">
        <v>16</v>
      </c>
      <c r="C36" s="73"/>
      <c r="D36" s="191" t="s">
        <v>16</v>
      </c>
      <c r="E36" s="192"/>
      <c r="F36" s="74"/>
      <c r="G36" s="121" t="s">
        <v>16</v>
      </c>
      <c r="H36" s="74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77"/>
      <c r="E39" s="190"/>
      <c r="F39" s="70"/>
      <c r="G39" s="120"/>
      <c r="H39" s="70"/>
    </row>
    <row r="40" spans="1:8" ht="15" customHeight="1" x14ac:dyDescent="0.25">
      <c r="A40" s="71"/>
      <c r="B40" s="72"/>
      <c r="C40" s="73"/>
      <c r="D40" s="191"/>
      <c r="E40" s="192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17320.252999999997</v>
      </c>
      <c r="H46" s="41">
        <f>SUM(H21:H45)</f>
        <v>14000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79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10" s="10" customFormat="1" ht="15" customHeight="1" x14ac:dyDescent="0.2">
      <c r="A58" s="11"/>
      <c r="B58" s="113" t="s">
        <v>43</v>
      </c>
      <c r="C58" s="115">
        <v>100</v>
      </c>
      <c r="D58" s="184" t="s">
        <v>77</v>
      </c>
      <c r="E58" s="185"/>
      <c r="F58" s="79">
        <v>124.02</v>
      </c>
      <c r="G58" s="77" t="s">
        <v>16</v>
      </c>
      <c r="H58" s="134">
        <f>C58*F58</f>
        <v>12402</v>
      </c>
    </row>
    <row r="59" spans="1:10" s="10" customFormat="1" ht="15" customHeight="1" x14ac:dyDescent="0.2">
      <c r="A59" s="11"/>
      <c r="B59" s="113" t="s">
        <v>43</v>
      </c>
      <c r="C59" s="122">
        <v>665</v>
      </c>
      <c r="D59" s="186" t="s">
        <v>29</v>
      </c>
      <c r="E59" s="187"/>
      <c r="F59" s="123">
        <v>352.73</v>
      </c>
      <c r="G59" s="124" t="s">
        <v>16</v>
      </c>
      <c r="H59" s="135">
        <f>C59*F59</f>
        <v>234565.45</v>
      </c>
    </row>
    <row r="60" spans="1:10" s="10" customFormat="1" ht="15" customHeight="1" x14ac:dyDescent="0.2">
      <c r="A60" s="11"/>
      <c r="B60" s="113" t="s">
        <v>43</v>
      </c>
      <c r="C60" s="115">
        <v>900</v>
      </c>
      <c r="D60" s="184" t="s">
        <v>64</v>
      </c>
      <c r="E60" s="185"/>
      <c r="F60" s="114">
        <v>18.29</v>
      </c>
      <c r="G60" s="126"/>
      <c r="H60" s="136">
        <f>C60*F60</f>
        <v>16461</v>
      </c>
      <c r="J60" s="151"/>
    </row>
    <row r="61" spans="1:10" s="10" customFormat="1" ht="15" customHeight="1" x14ac:dyDescent="0.2">
      <c r="A61" s="11"/>
      <c r="B61" s="113" t="s">
        <v>43</v>
      </c>
      <c r="C61" s="127">
        <v>200</v>
      </c>
      <c r="D61" s="179" t="s">
        <v>70</v>
      </c>
      <c r="E61" s="180"/>
      <c r="F61" s="123">
        <v>96.05</v>
      </c>
      <c r="G61" s="123" t="s">
        <v>16</v>
      </c>
      <c r="H61" s="135">
        <f>C61*F61</f>
        <v>19210</v>
      </c>
    </row>
    <row r="62" spans="1:10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34" t="s">
        <v>16</v>
      </c>
    </row>
    <row r="63" spans="1:10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37" t="str">
        <f>IF(C63*F63=0,"",C63*F63)</f>
        <v/>
      </c>
    </row>
    <row r="64" spans="1:10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34" t="str">
        <f t="shared" ref="H64:H69" si="0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149">
        <f>SUM(G57:G69)</f>
        <v>0</v>
      </c>
      <c r="H70" s="23">
        <f>SUM(H58:H69)</f>
        <v>282638.45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  <mergeCell ref="D31:E31"/>
    <mergeCell ref="F18:G18"/>
    <mergeCell ref="D20:E2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43:E43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65:E65"/>
    <mergeCell ref="D44:E44"/>
    <mergeCell ref="D45:E45"/>
    <mergeCell ref="G53:H53"/>
    <mergeCell ref="A54:C54"/>
    <mergeCell ref="D58:E58"/>
    <mergeCell ref="D59:E59"/>
    <mergeCell ref="D60:E60"/>
    <mergeCell ref="D61:E61"/>
    <mergeCell ref="D62:E62"/>
    <mergeCell ref="D63:E63"/>
    <mergeCell ref="D64:E64"/>
    <mergeCell ref="D66:E66"/>
    <mergeCell ref="D67:E67"/>
    <mergeCell ref="D68:E68"/>
    <mergeCell ref="D69:E69"/>
    <mergeCell ref="D70:F70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DC80-0236-4FB6-9DB0-1ACDC31588A0}">
  <dimension ref="A1:J108"/>
  <sheetViews>
    <sheetView showGridLines="0" showWhiteSpace="0" view="pageLayout" zoomScale="115" zoomScaleNormal="100" zoomScalePageLayoutView="115" workbookViewId="0">
      <selection activeCell="I56" sqref="I56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66</v>
      </c>
      <c r="B3" s="248"/>
      <c r="C3" s="248"/>
      <c r="D3" s="248"/>
      <c r="E3" s="248"/>
      <c r="F3" s="248"/>
      <c r="G3" s="248"/>
      <c r="H3" s="248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75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45303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59">
        <f>'9'!$H$13</f>
        <v>906.3343399999867</v>
      </c>
      <c r="E13" s="34"/>
      <c r="F13" s="220" t="s">
        <v>9</v>
      </c>
      <c r="G13" s="220"/>
      <c r="H13" s="58">
        <f>D15</f>
        <v>4097.8343399999867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45">
        <f>D13-G46+H46</f>
        <v>4097.8343399999867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46">
        <f>H58+H59+H60+H61</f>
        <v>269956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274053.83434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 t="s">
        <v>16</v>
      </c>
      <c r="F21" s="79" t="s">
        <v>16</v>
      </c>
      <c r="G21" s="120"/>
      <c r="H21" s="70"/>
    </row>
    <row r="22" spans="1:10" s="10" customFormat="1" ht="15" customHeight="1" x14ac:dyDescent="0.2">
      <c r="A22" s="144">
        <v>45300</v>
      </c>
      <c r="B22" s="72" t="s">
        <v>39</v>
      </c>
      <c r="C22" s="73">
        <v>2000</v>
      </c>
      <c r="D22" s="249" t="s">
        <v>46</v>
      </c>
      <c r="E22" s="250"/>
      <c r="F22" s="74">
        <v>9.15</v>
      </c>
      <c r="G22" s="121"/>
      <c r="H22" s="74">
        <f>C22*F22</f>
        <v>18300</v>
      </c>
    </row>
    <row r="23" spans="1:10" s="10" customFormat="1" ht="15" customHeight="1" x14ac:dyDescent="0.2">
      <c r="A23" s="119">
        <v>45300</v>
      </c>
      <c r="B23" s="67" t="s">
        <v>21</v>
      </c>
      <c r="C23" s="68"/>
      <c r="D23" s="197" t="s">
        <v>23</v>
      </c>
      <c r="E23" s="197"/>
      <c r="F23" s="70" t="s">
        <v>16</v>
      </c>
      <c r="G23" s="120"/>
      <c r="H23" s="70">
        <v>0</v>
      </c>
    </row>
    <row r="24" spans="1:10" s="10" customFormat="1" ht="15" customHeight="1" x14ac:dyDescent="0.2">
      <c r="A24" s="71">
        <v>45300</v>
      </c>
      <c r="B24" s="72" t="s">
        <v>22</v>
      </c>
      <c r="C24" s="73"/>
      <c r="D24" s="198" t="s">
        <v>24</v>
      </c>
      <c r="E24" s="198"/>
      <c r="F24" s="74" t="s">
        <v>16</v>
      </c>
      <c r="G24" s="121"/>
      <c r="H24" s="74">
        <v>0</v>
      </c>
    </row>
    <row r="25" spans="1:10" s="10" customFormat="1" ht="15" customHeight="1" x14ac:dyDescent="0.2">
      <c r="A25" s="119" t="s">
        <v>16</v>
      </c>
      <c r="B25" s="67" t="s">
        <v>16</v>
      </c>
      <c r="C25" s="68" t="s">
        <v>16</v>
      </c>
      <c r="D25" s="231" t="s">
        <v>16</v>
      </c>
      <c r="E25" s="232"/>
      <c r="F25" s="69" t="s">
        <v>16</v>
      </c>
      <c r="G25" s="120" t="s">
        <v>16</v>
      </c>
      <c r="H25" s="70" t="s">
        <v>16</v>
      </c>
    </row>
    <row r="26" spans="1:10" s="10" customFormat="1" ht="15" customHeight="1" x14ac:dyDescent="0.2">
      <c r="A26" s="71">
        <v>45300</v>
      </c>
      <c r="B26" s="72" t="s">
        <v>20</v>
      </c>
      <c r="C26" s="73">
        <v>5000</v>
      </c>
      <c r="D26" s="247" t="s">
        <v>73</v>
      </c>
      <c r="E26" s="247"/>
      <c r="F26" s="74">
        <v>2.95</v>
      </c>
      <c r="G26" s="121">
        <f>C26*F26</f>
        <v>14750</v>
      </c>
      <c r="H26" s="74"/>
    </row>
    <row r="27" spans="1:10" s="10" customFormat="1" ht="15" customHeight="1" x14ac:dyDescent="0.2">
      <c r="A27" s="119">
        <v>45300</v>
      </c>
      <c r="B27" s="67" t="s">
        <v>21</v>
      </c>
      <c r="C27" s="68"/>
      <c r="D27" s="197" t="s">
        <v>23</v>
      </c>
      <c r="E27" s="197"/>
      <c r="F27" s="70"/>
      <c r="G27" s="120">
        <f>88+(C26*0.001)</f>
        <v>93</v>
      </c>
      <c r="H27" s="70"/>
    </row>
    <row r="28" spans="1:10" s="10" customFormat="1" ht="15" customHeight="1" x14ac:dyDescent="0.2">
      <c r="A28" s="71">
        <v>45300</v>
      </c>
      <c r="B28" s="72" t="s">
        <v>22</v>
      </c>
      <c r="C28" s="73"/>
      <c r="D28" s="198" t="s">
        <v>24</v>
      </c>
      <c r="E28" s="198"/>
      <c r="F28" s="74"/>
      <c r="G28" s="121">
        <f>G26*0.018</f>
        <v>265.5</v>
      </c>
      <c r="H28" s="74"/>
    </row>
    <row r="29" spans="1:10" s="10" customFormat="1" ht="15" customHeight="1" x14ac:dyDescent="0.2">
      <c r="A29" s="119"/>
      <c r="B29" s="67"/>
      <c r="C29" s="68"/>
      <c r="D29" s="231"/>
      <c r="E29" s="232"/>
      <c r="F29" s="69"/>
      <c r="G29" s="120"/>
      <c r="H29" s="70"/>
    </row>
    <row r="30" spans="1:10" s="10" customFormat="1" ht="15" customHeight="1" x14ac:dyDescent="0.2">
      <c r="A30" s="71"/>
      <c r="B30" s="72"/>
      <c r="C30" s="73"/>
      <c r="D30" s="229"/>
      <c r="E30" s="253"/>
      <c r="F30" s="74"/>
      <c r="G30" s="121"/>
      <c r="H30" s="74"/>
    </row>
    <row r="31" spans="1:10" s="10" customFormat="1" ht="15" customHeight="1" x14ac:dyDescent="0.2">
      <c r="A31" s="119"/>
      <c r="B31" s="67"/>
      <c r="C31" s="68"/>
      <c r="D31" s="177"/>
      <c r="E31" s="190"/>
      <c r="F31" s="70"/>
      <c r="G31" s="120"/>
      <c r="H31" s="70"/>
    </row>
    <row r="32" spans="1:10" s="10" customFormat="1" ht="15" customHeight="1" x14ac:dyDescent="0.2">
      <c r="A32" s="71"/>
      <c r="B32" s="72"/>
      <c r="C32" s="73"/>
      <c r="D32" s="191"/>
      <c r="E32" s="192"/>
      <c r="F32" s="74"/>
      <c r="G32" s="121"/>
      <c r="H32" s="74"/>
    </row>
    <row r="33" spans="1:8" s="10" customFormat="1" ht="15" customHeight="1" x14ac:dyDescent="0.2">
      <c r="A33" s="119"/>
      <c r="B33" s="67"/>
      <c r="C33" s="68"/>
      <c r="D33" s="231"/>
      <c r="E33" s="232"/>
      <c r="F33" s="69"/>
      <c r="G33" s="120"/>
      <c r="H33" s="70"/>
    </row>
    <row r="34" spans="1:8" s="10" customFormat="1" ht="15" customHeight="1" x14ac:dyDescent="0.2">
      <c r="A34" s="71"/>
      <c r="B34" s="72"/>
      <c r="C34" s="73"/>
      <c r="D34" s="251"/>
      <c r="E34" s="252"/>
      <c r="F34" s="74"/>
      <c r="G34" s="74"/>
      <c r="H34" s="74"/>
    </row>
    <row r="35" spans="1:8" s="10" customFormat="1" ht="15" customHeight="1" x14ac:dyDescent="0.2">
      <c r="A35" s="119"/>
      <c r="B35" s="67"/>
      <c r="C35" s="68"/>
      <c r="D35" s="177"/>
      <c r="E35" s="190"/>
      <c r="F35" s="70"/>
      <c r="G35" s="120"/>
      <c r="H35" s="70"/>
    </row>
    <row r="36" spans="1:8" s="10" customFormat="1" ht="15" customHeight="1" x14ac:dyDescent="0.2">
      <c r="A36" s="71"/>
      <c r="B36" s="72"/>
      <c r="C36" s="73"/>
      <c r="D36" s="191"/>
      <c r="E36" s="192"/>
      <c r="F36" s="74"/>
      <c r="G36" s="121"/>
      <c r="H36" s="74"/>
    </row>
    <row r="37" spans="1:8" ht="15" customHeight="1" x14ac:dyDescent="0.25">
      <c r="A37" s="119"/>
      <c r="B37" s="67"/>
      <c r="C37" s="68"/>
      <c r="D37" s="231"/>
      <c r="E37" s="232"/>
      <c r="F37" s="69"/>
      <c r="G37" s="120"/>
      <c r="H37" s="70"/>
    </row>
    <row r="38" spans="1:8" ht="15" customHeight="1" x14ac:dyDescent="0.25">
      <c r="A38" s="71"/>
      <c r="B38" s="72"/>
      <c r="C38" s="73"/>
      <c r="D38" s="186"/>
      <c r="E38" s="187"/>
      <c r="F38" s="74"/>
      <c r="G38" s="121"/>
      <c r="H38" s="74"/>
    </row>
    <row r="39" spans="1:8" ht="15" customHeight="1" x14ac:dyDescent="0.25">
      <c r="A39" s="119"/>
      <c r="B39" s="67"/>
      <c r="C39" s="68"/>
      <c r="D39" s="177"/>
      <c r="E39" s="190"/>
      <c r="F39" s="70"/>
      <c r="G39" s="120"/>
      <c r="H39" s="70"/>
    </row>
    <row r="40" spans="1:8" ht="15" customHeight="1" x14ac:dyDescent="0.25">
      <c r="A40" s="71"/>
      <c r="B40" s="72"/>
      <c r="C40" s="73"/>
      <c r="D40" s="191"/>
      <c r="E40" s="192"/>
      <c r="F40" s="74"/>
      <c r="G40" s="121"/>
      <c r="H40" s="74"/>
    </row>
    <row r="41" spans="1:8" ht="15" customHeight="1" x14ac:dyDescent="0.25">
      <c r="A41" s="119"/>
      <c r="B41" s="67"/>
      <c r="C41" s="68"/>
      <c r="D41" s="231"/>
      <c r="E41" s="232"/>
      <c r="F41" s="69"/>
      <c r="G41" s="120"/>
      <c r="H41" s="70"/>
    </row>
    <row r="42" spans="1:8" ht="15" customHeight="1" x14ac:dyDescent="0.25">
      <c r="A42" s="71"/>
      <c r="B42" s="72"/>
      <c r="C42" s="73"/>
      <c r="D42" s="233"/>
      <c r="E42" s="234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15108.5</v>
      </c>
      <c r="H46" s="41">
        <f>SUM(H21:H45)</f>
        <v>18300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5" t="s">
        <v>72</v>
      </c>
      <c r="H53" s="195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5000</v>
      </c>
      <c r="D58" s="221" t="s">
        <v>74</v>
      </c>
      <c r="E58" s="222"/>
      <c r="F58" s="79">
        <v>2.98</v>
      </c>
      <c r="G58" s="77"/>
      <c r="H58" s="134">
        <f>IF(C58*F58=0,"",C58*F58)</f>
        <v>14900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186" t="s">
        <v>29</v>
      </c>
      <c r="E59" s="187"/>
      <c r="F59" s="123">
        <v>338.64</v>
      </c>
      <c r="G59" s="124"/>
      <c r="H59" s="135">
        <f t="shared" ref="H59:H60" si="0">IF(C59*F59=0,"",C59*F59)</f>
        <v>220116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84" t="s">
        <v>64</v>
      </c>
      <c r="E60" s="185"/>
      <c r="F60" s="114">
        <v>18.98</v>
      </c>
      <c r="G60" s="126"/>
      <c r="H60" s="136">
        <f t="shared" si="0"/>
        <v>17082</v>
      </c>
    </row>
    <row r="61" spans="1:8" s="10" customFormat="1" ht="15" customHeight="1" x14ac:dyDescent="0.2">
      <c r="A61" s="11"/>
      <c r="B61" s="148" t="str">
        <f>'9'!$B$58</f>
        <v>↓</v>
      </c>
      <c r="C61" s="127">
        <v>200</v>
      </c>
      <c r="D61" s="179" t="s">
        <v>70</v>
      </c>
      <c r="E61" s="180"/>
      <c r="F61" s="123">
        <v>89.29</v>
      </c>
      <c r="G61" s="123" t="s">
        <v>16</v>
      </c>
      <c r="H61" s="135">
        <f>C61*F61</f>
        <v>17858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44"/>
      <c r="H70" s="23">
        <f>SUM(H58:H69)</f>
        <v>269956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4">
    <mergeCell ref="D36:E36"/>
    <mergeCell ref="D25:E25"/>
    <mergeCell ref="D26:E26"/>
    <mergeCell ref="D31:E31"/>
    <mergeCell ref="D32:E32"/>
    <mergeCell ref="D33:E33"/>
    <mergeCell ref="D34:E34"/>
    <mergeCell ref="D35:E35"/>
    <mergeCell ref="D27:E27"/>
    <mergeCell ref="D28:E28"/>
    <mergeCell ref="D29:E29"/>
    <mergeCell ref="D30:E30"/>
    <mergeCell ref="D68:E68"/>
    <mergeCell ref="D69:E69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G53:H53"/>
    <mergeCell ref="A54:C54"/>
    <mergeCell ref="D58:E5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F18:G18"/>
    <mergeCell ref="D20:E20"/>
    <mergeCell ref="D22:E22"/>
    <mergeCell ref="D24:E24"/>
    <mergeCell ref="D23:E23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53E1-C431-4276-9D2E-C664582477EE}">
  <dimension ref="A1:J108"/>
  <sheetViews>
    <sheetView showGridLines="0" showWhiteSpace="0" view="pageLayout" topLeftCell="A43" zoomScale="115" zoomScaleNormal="100" zoomScalePageLayoutView="115" workbookViewId="0">
      <selection activeCell="A22" sqref="A22:H44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66</v>
      </c>
      <c r="B3" s="248"/>
      <c r="C3" s="248"/>
      <c r="D3" s="248"/>
      <c r="E3" s="248"/>
      <c r="F3" s="248"/>
      <c r="G3" s="248"/>
      <c r="H3" s="248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68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45269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59">
        <f>'8'!$H$13</f>
        <v>408.50833999998213</v>
      </c>
      <c r="E13" s="34"/>
      <c r="F13" s="220" t="s">
        <v>9</v>
      </c>
      <c r="G13" s="220"/>
      <c r="H13" s="58">
        <f>D15</f>
        <v>906.3343399999867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45">
        <f>D13-G46+H46</f>
        <v>906.3343399999867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46">
        <f>H58+H59+H60+H61</f>
        <v>251702.55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252608.88433999999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170</v>
      </c>
      <c r="D22" s="247" t="s">
        <v>29</v>
      </c>
      <c r="E22" s="247"/>
      <c r="F22" s="74">
        <v>115.5</v>
      </c>
      <c r="G22" s="121">
        <f>C22*F22</f>
        <v>19635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88.17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98" t="s">
        <v>24</v>
      </c>
      <c r="E24" s="198"/>
      <c r="F24" s="74"/>
      <c r="G24" s="121">
        <f>G22*0.018</f>
        <v>353.42999999999995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1"/>
      <c r="E25" s="232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9" t="s">
        <v>47</v>
      </c>
      <c r="E26" s="230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197" t="s">
        <v>23</v>
      </c>
      <c r="E27" s="197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98" t="s">
        <v>24</v>
      </c>
      <c r="E28" s="198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31"/>
      <c r="E29" s="232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9" t="s">
        <v>47</v>
      </c>
      <c r="E30" s="230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197" t="s">
        <v>23</v>
      </c>
      <c r="E31" s="197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22</v>
      </c>
      <c r="C32" s="73"/>
      <c r="D32" s="198" t="s">
        <v>24</v>
      </c>
      <c r="E32" s="198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31"/>
      <c r="E33" s="232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900</v>
      </c>
      <c r="D34" s="251" t="s">
        <v>64</v>
      </c>
      <c r="E34" s="254"/>
      <c r="F34" s="74">
        <v>10.91</v>
      </c>
      <c r="G34" s="74">
        <f>C34*F34</f>
        <v>9819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88.9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98" t="s">
        <v>24</v>
      </c>
      <c r="E36" s="198"/>
      <c r="F36" s="74"/>
      <c r="G36" s="121">
        <f>G34*0.018</f>
        <v>176.74199999999999</v>
      </c>
      <c r="H36" s="74"/>
    </row>
    <row r="37" spans="1:8" ht="15" customHeight="1" x14ac:dyDescent="0.25">
      <c r="A37" s="119"/>
      <c r="B37" s="67"/>
      <c r="C37" s="68"/>
      <c r="D37" s="231" t="s">
        <v>16</v>
      </c>
      <c r="E37" s="232"/>
      <c r="F37" s="69" t="s">
        <v>16</v>
      </c>
      <c r="G37" s="120"/>
      <c r="H37" s="70" t="s">
        <v>16</v>
      </c>
    </row>
    <row r="38" spans="1:8" ht="15" customHeight="1" x14ac:dyDescent="0.25">
      <c r="A38" s="71">
        <v>45260</v>
      </c>
      <c r="B38" s="72" t="s">
        <v>39</v>
      </c>
      <c r="C38" s="73">
        <v>3000</v>
      </c>
      <c r="D38" s="186" t="s">
        <v>46</v>
      </c>
      <c r="E38" s="189"/>
      <c r="F38" s="74">
        <v>9.6</v>
      </c>
      <c r="G38" s="121"/>
      <c r="H38" s="74">
        <f>C38*F38</f>
        <v>28800</v>
      </c>
    </row>
    <row r="39" spans="1:8" ht="15" customHeight="1" x14ac:dyDescent="0.25">
      <c r="A39" s="119">
        <v>45260</v>
      </c>
      <c r="B39" s="67" t="s">
        <v>21</v>
      </c>
      <c r="C39" s="68"/>
      <c r="D39" s="197" t="s">
        <v>23</v>
      </c>
      <c r="E39" s="197"/>
      <c r="F39" s="70">
        <v>0</v>
      </c>
      <c r="G39" s="120">
        <v>0</v>
      </c>
      <c r="H39" s="70"/>
    </row>
    <row r="40" spans="1:8" ht="15" customHeight="1" x14ac:dyDescent="0.25">
      <c r="A40" s="71">
        <v>45260</v>
      </c>
      <c r="B40" s="72" t="s">
        <v>63</v>
      </c>
      <c r="C40" s="73"/>
      <c r="D40" s="198" t="s">
        <v>24</v>
      </c>
      <c r="E40" s="198"/>
      <c r="F40" s="74">
        <v>0</v>
      </c>
      <c r="G40" s="121">
        <v>0</v>
      </c>
      <c r="H40" s="74"/>
    </row>
    <row r="41" spans="1:8" ht="15" customHeight="1" x14ac:dyDescent="0.25">
      <c r="A41" s="119"/>
      <c r="B41" s="67" t="s">
        <v>16</v>
      </c>
      <c r="C41" s="68"/>
      <c r="D41" s="231"/>
      <c r="E41" s="232"/>
      <c r="F41" s="69" t="s">
        <v>16</v>
      </c>
      <c r="G41" s="120"/>
      <c r="H41" s="70" t="s">
        <v>16</v>
      </c>
    </row>
    <row r="42" spans="1:8" ht="15" customHeight="1" x14ac:dyDescent="0.25">
      <c r="A42" s="71">
        <v>45261</v>
      </c>
      <c r="B42" s="72" t="s">
        <v>20</v>
      </c>
      <c r="C42" s="73">
        <v>200</v>
      </c>
      <c r="D42" s="233" t="s">
        <v>70</v>
      </c>
      <c r="E42" s="246"/>
      <c r="F42" s="74">
        <v>91.87</v>
      </c>
      <c r="G42" s="121">
        <f>C42*F42</f>
        <v>18374</v>
      </c>
      <c r="H42" s="74" t="s">
        <v>16</v>
      </c>
    </row>
    <row r="43" spans="1:8" ht="15" customHeight="1" x14ac:dyDescent="0.25">
      <c r="A43" s="119"/>
      <c r="B43" s="67" t="s">
        <v>21</v>
      </c>
      <c r="C43" s="68"/>
      <c r="D43" s="197" t="s">
        <v>23</v>
      </c>
      <c r="E43" s="197"/>
      <c r="F43" s="70"/>
      <c r="G43" s="120">
        <f>88+(C42*0.001)</f>
        <v>88.2</v>
      </c>
      <c r="H43" s="70"/>
    </row>
    <row r="44" spans="1:8" ht="15" customHeight="1" x14ac:dyDescent="0.25">
      <c r="A44" s="71"/>
      <c r="B44" s="72" t="s">
        <v>22</v>
      </c>
      <c r="C44" s="73"/>
      <c r="D44" s="198" t="s">
        <v>24</v>
      </c>
      <c r="E44" s="198"/>
      <c r="F44" s="74"/>
      <c r="G44" s="121">
        <f>G42*0.018</f>
        <v>330.73199999999997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48954.173999999999</v>
      </c>
      <c r="H46" s="41">
        <f>SUM(H21:H45)</f>
        <v>49452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5" t="s">
        <v>71</v>
      </c>
      <c r="H53" s="195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38" t="s">
        <v>67</v>
      </c>
      <c r="C58" s="68">
        <v>2000</v>
      </c>
      <c r="D58" s="221" t="s">
        <v>46</v>
      </c>
      <c r="E58" s="222"/>
      <c r="F58" s="79">
        <v>8.1</v>
      </c>
      <c r="G58" s="77"/>
      <c r="H58" s="134">
        <f>IF(C58*F58=0,"",C58*F58)</f>
        <v>16200</v>
      </c>
    </row>
    <row r="59" spans="1:8" s="10" customFormat="1" ht="15" customHeight="1" x14ac:dyDescent="0.2">
      <c r="A59" s="11"/>
      <c r="B59" s="113" t="s">
        <v>43</v>
      </c>
      <c r="C59" s="122">
        <v>650</v>
      </c>
      <c r="D59" s="186" t="s">
        <v>29</v>
      </c>
      <c r="E59" s="187"/>
      <c r="F59" s="123">
        <v>309.66699999999997</v>
      </c>
      <c r="G59" s="124"/>
      <c r="H59" s="135">
        <f t="shared" ref="H59:H60" si="0">IF(C59*F59=0,"",C59*F59)</f>
        <v>201283.55</v>
      </c>
    </row>
    <row r="60" spans="1:8" s="10" customFormat="1" ht="15" customHeight="1" x14ac:dyDescent="0.2">
      <c r="A60" s="11"/>
      <c r="B60" s="113" t="s">
        <v>43</v>
      </c>
      <c r="C60" s="115">
        <v>900</v>
      </c>
      <c r="D60" s="184" t="s">
        <v>64</v>
      </c>
      <c r="E60" s="185"/>
      <c r="F60" s="114">
        <v>17.39</v>
      </c>
      <c r="G60" s="126"/>
      <c r="H60" s="136">
        <f t="shared" si="0"/>
        <v>15651</v>
      </c>
    </row>
    <row r="61" spans="1:8" s="10" customFormat="1" ht="15" customHeight="1" x14ac:dyDescent="0.2">
      <c r="A61" s="11"/>
      <c r="B61" s="113" t="s">
        <v>16</v>
      </c>
      <c r="C61" s="127">
        <v>200</v>
      </c>
      <c r="D61" s="179" t="s">
        <v>70</v>
      </c>
      <c r="E61" s="180"/>
      <c r="F61" s="123">
        <v>92.84</v>
      </c>
      <c r="G61" s="123" t="s">
        <v>16</v>
      </c>
      <c r="H61" s="135">
        <f>C61*F61</f>
        <v>18568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44"/>
      <c r="H70" s="23">
        <f>SUM(H58:H69)</f>
        <v>251702.55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C07D-C1FF-46C1-A269-41AE39316D42}">
  <dimension ref="A1:J108"/>
  <sheetViews>
    <sheetView showGridLines="0" view="pageLayout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142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154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45784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'34'!$H$13</f>
        <v>2743.4199399999743</v>
      </c>
      <c r="E13" s="34"/>
      <c r="F13" s="220" t="s">
        <v>9</v>
      </c>
      <c r="G13" s="220"/>
      <c r="H13" s="163">
        <f>D15</f>
        <v>2743.4199399999743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2743.4199399999743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SUM(H58:H65)</f>
        <v>1132685.5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>
        <f>H66</f>
        <v>1605</v>
      </c>
      <c r="E17" s="37"/>
      <c r="F17" s="212" t="s">
        <v>10</v>
      </c>
      <c r="G17" s="213"/>
      <c r="H17" s="60">
        <f>D15+D16+D17</f>
        <v>1137033.9199399999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84"/>
      <c r="E21" s="188"/>
      <c r="F21" s="114"/>
      <c r="G21" s="120"/>
      <c r="H21" s="70"/>
    </row>
    <row r="22" spans="1:10" s="10" customFormat="1" ht="15" customHeight="1" x14ac:dyDescent="0.2">
      <c r="A22" s="71"/>
      <c r="B22" s="152"/>
      <c r="C22" s="127"/>
      <c r="D22" s="179"/>
      <c r="E22" s="180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156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186"/>
      <c r="E26" s="189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97"/>
      <c r="E27" s="197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198"/>
      <c r="E28" s="198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86"/>
      <c r="E30" s="18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9"/>
      <c r="E34" s="199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155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>
        <v>500</v>
      </c>
      <c r="D58" s="184" t="s">
        <v>153</v>
      </c>
      <c r="E58" s="185"/>
      <c r="F58" s="79">
        <v>24.17</v>
      </c>
      <c r="G58" s="77" t="s">
        <v>16</v>
      </c>
      <c r="H58" s="134">
        <f>C58*F58</f>
        <v>12085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86" t="s">
        <v>29</v>
      </c>
      <c r="E59" s="187"/>
      <c r="F59" s="123">
        <v>1642</v>
      </c>
      <c r="G59" s="160" t="s">
        <v>16</v>
      </c>
      <c r="H59" s="135">
        <f t="shared" ref="H59:H61" si="0">C59*F59</f>
        <v>985200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468.21</v>
      </c>
      <c r="G60" s="77"/>
      <c r="H60" s="134">
        <f t="shared" si="0"/>
        <v>117052.5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186" t="s">
        <v>149</v>
      </c>
      <c r="E61" s="187"/>
      <c r="F61" s="74">
        <v>34</v>
      </c>
      <c r="G61" s="78" t="s">
        <v>16</v>
      </c>
      <c r="H61" s="137">
        <f t="shared" si="0"/>
        <v>7820</v>
      </c>
    </row>
    <row r="62" spans="1:10" s="10" customFormat="1" ht="15" customHeight="1" x14ac:dyDescent="0.2">
      <c r="A62" s="11"/>
      <c r="B62" s="113" t="s">
        <v>43</v>
      </c>
      <c r="C62" s="68">
        <v>100</v>
      </c>
      <c r="D62" s="184" t="s">
        <v>99</v>
      </c>
      <c r="E62" s="188"/>
      <c r="F62" s="79">
        <v>105.28</v>
      </c>
      <c r="G62" s="77"/>
      <c r="H62" s="134">
        <f t="shared" ref="H62" si="1">C62*F62</f>
        <v>10528</v>
      </c>
    </row>
    <row r="63" spans="1:10" s="10" customFormat="1" ht="15" customHeight="1" x14ac:dyDescent="0.2">
      <c r="A63" s="11"/>
      <c r="B63" s="113"/>
      <c r="C63" s="127" t="s">
        <v>16</v>
      </c>
      <c r="D63" s="186" t="s">
        <v>16</v>
      </c>
      <c r="E63" s="189"/>
      <c r="F63" s="74" t="s">
        <v>16</v>
      </c>
      <c r="G63" s="78"/>
      <c r="H63" s="137"/>
    </row>
    <row r="64" spans="1:10" s="10" customFormat="1" ht="15" customHeight="1" x14ac:dyDescent="0.2">
      <c r="C64" s="68"/>
      <c r="D64" s="177"/>
      <c r="E64" s="178"/>
      <c r="F64" s="70"/>
      <c r="G64" s="77"/>
      <c r="H64" s="134" t="str">
        <f t="shared" ref="H64" si="2">IF(C64*F64=0,"",C64*F64)</f>
        <v/>
      </c>
    </row>
    <row r="65" spans="1:8" s="10" customFormat="1" ht="15" customHeight="1" x14ac:dyDescent="0.2">
      <c r="A65" s="11"/>
      <c r="B65" s="113"/>
      <c r="C65" s="127"/>
      <c r="D65" s="179"/>
      <c r="E65" s="180"/>
      <c r="F65" s="74"/>
      <c r="G65" s="78"/>
      <c r="H65" s="137"/>
    </row>
    <row r="66" spans="1:8" s="10" customFormat="1" ht="15" customHeight="1" x14ac:dyDescent="0.2">
      <c r="A66" s="11"/>
      <c r="B66" s="113" t="s">
        <v>43</v>
      </c>
      <c r="C66" s="173">
        <v>150</v>
      </c>
      <c r="D66" s="181" t="s">
        <v>145</v>
      </c>
      <c r="E66" s="182"/>
      <c r="F66" s="79">
        <v>10.7</v>
      </c>
      <c r="G66" s="77"/>
      <c r="H66" s="134">
        <f>C66*F66</f>
        <v>1605</v>
      </c>
    </row>
    <row r="67" spans="1:8" s="10" customFormat="1" ht="15" customHeight="1" x14ac:dyDescent="0.2">
      <c r="A67" s="11"/>
      <c r="C67" s="127"/>
      <c r="D67" s="179"/>
      <c r="E67" s="180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ref="H68:H69" si="3">IF(C68*F68=0,"",C68*F68)</f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3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1134290.5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2:E62"/>
    <mergeCell ref="D65:E65"/>
    <mergeCell ref="D67:E67"/>
    <mergeCell ref="D68:E68"/>
    <mergeCell ref="D69:E69"/>
    <mergeCell ref="D64:E64"/>
    <mergeCell ref="D63:E63"/>
    <mergeCell ref="D59:E59"/>
    <mergeCell ref="D60:E60"/>
    <mergeCell ref="D61:E61"/>
    <mergeCell ref="D66:E66"/>
    <mergeCell ref="G53:H53"/>
    <mergeCell ref="D58:E58"/>
    <mergeCell ref="A54:C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E46:F46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E5CC-5322-419C-87EE-814C461853BD}">
  <dimension ref="A1:J108"/>
  <sheetViews>
    <sheetView showGridLines="0" showWhiteSpace="0" view="pageLayout" zoomScale="115" zoomScaleNormal="100" zoomScalePageLayoutView="115" workbookViewId="0">
      <selection activeCell="C58" sqref="C58:H60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66</v>
      </c>
      <c r="B3" s="248"/>
      <c r="C3" s="248"/>
      <c r="D3" s="248"/>
      <c r="E3" s="248"/>
      <c r="F3" s="248"/>
      <c r="G3" s="248"/>
      <c r="H3" s="248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61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45246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59">
        <f>'7'!$H$13</f>
        <v>3548.4433399999834</v>
      </c>
      <c r="E13" s="34"/>
      <c r="F13" s="220" t="s">
        <v>9</v>
      </c>
      <c r="G13" s="220"/>
      <c r="H13" s="58">
        <f>D15</f>
        <v>408.50833999998213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32">
        <f>D13-G46+H46</f>
        <v>408.50833999998213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17">
        <f>H58+H59+H60</f>
        <v>200464.5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63"/>
      <c r="E17" s="37"/>
      <c r="F17" s="212" t="s">
        <v>10</v>
      </c>
      <c r="G17" s="213"/>
      <c r="H17" s="60">
        <f>D15+D16+D17</f>
        <v>200873.00833999997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45222</v>
      </c>
      <c r="B22" s="72" t="s">
        <v>20</v>
      </c>
      <c r="C22" s="73">
        <v>130</v>
      </c>
      <c r="D22" s="247" t="s">
        <v>29</v>
      </c>
      <c r="E22" s="247"/>
      <c r="F22" s="74">
        <v>115.5</v>
      </c>
      <c r="G22" s="121">
        <f>C22*F22</f>
        <v>15015</v>
      </c>
      <c r="H22" s="74"/>
    </row>
    <row r="23" spans="1:10" s="10" customFormat="1" ht="15" customHeight="1" x14ac:dyDescent="0.2">
      <c r="A23" s="119">
        <v>45222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88.13</v>
      </c>
      <c r="H23" s="70"/>
    </row>
    <row r="24" spans="1:10" s="10" customFormat="1" ht="15" customHeight="1" x14ac:dyDescent="0.2">
      <c r="A24" s="71">
        <v>45222</v>
      </c>
      <c r="B24" s="72" t="s">
        <v>22</v>
      </c>
      <c r="C24" s="73"/>
      <c r="D24" s="198" t="s">
        <v>24</v>
      </c>
      <c r="E24" s="198"/>
      <c r="F24" s="74"/>
      <c r="G24" s="121">
        <f>G22*0.018</f>
        <v>270.27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1"/>
      <c r="E25" s="232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45215</v>
      </c>
      <c r="B26" s="72" t="s">
        <v>39</v>
      </c>
      <c r="C26" s="73">
        <v>50</v>
      </c>
      <c r="D26" s="229" t="s">
        <v>47</v>
      </c>
      <c r="E26" s="230"/>
      <c r="F26" s="74">
        <v>206.27</v>
      </c>
      <c r="G26" s="121"/>
      <c r="H26" s="74">
        <f>C26*F26</f>
        <v>10313.5</v>
      </c>
    </row>
    <row r="27" spans="1:10" s="10" customFormat="1" ht="15" customHeight="1" x14ac:dyDescent="0.2">
      <c r="A27" s="119">
        <v>45215</v>
      </c>
      <c r="B27" s="67" t="s">
        <v>21</v>
      </c>
      <c r="C27" s="68"/>
      <c r="D27" s="197" t="s">
        <v>23</v>
      </c>
      <c r="E27" s="197"/>
      <c r="F27" s="70">
        <v>0</v>
      </c>
      <c r="G27" s="120"/>
      <c r="H27" s="70">
        <v>0</v>
      </c>
    </row>
    <row r="28" spans="1:10" s="10" customFormat="1" ht="15" customHeight="1" x14ac:dyDescent="0.2">
      <c r="A28" s="71">
        <v>45215</v>
      </c>
      <c r="B28" s="72" t="s">
        <v>63</v>
      </c>
      <c r="C28" s="73"/>
      <c r="D28" s="198" t="s">
        <v>24</v>
      </c>
      <c r="E28" s="198"/>
      <c r="F28" s="74">
        <v>0</v>
      </c>
      <c r="G28" s="121"/>
      <c r="H28" s="74">
        <v>0</v>
      </c>
    </row>
    <row r="29" spans="1:10" s="10" customFormat="1" ht="15" customHeight="1" x14ac:dyDescent="0.2">
      <c r="A29" s="119"/>
      <c r="B29" s="67"/>
      <c r="C29" s="68"/>
      <c r="D29" s="231"/>
      <c r="E29" s="232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45215</v>
      </c>
      <c r="B30" s="72" t="s">
        <v>39</v>
      </c>
      <c r="C30" s="73">
        <v>50</v>
      </c>
      <c r="D30" s="229" t="s">
        <v>47</v>
      </c>
      <c r="E30" s="230"/>
      <c r="F30" s="74">
        <v>206.77</v>
      </c>
      <c r="G30" s="121"/>
      <c r="H30" s="74">
        <f>C30*F30</f>
        <v>10338.5</v>
      </c>
    </row>
    <row r="31" spans="1:10" s="10" customFormat="1" ht="15" customHeight="1" x14ac:dyDescent="0.2">
      <c r="A31" s="119">
        <v>45215</v>
      </c>
      <c r="B31" s="67" t="s">
        <v>21</v>
      </c>
      <c r="C31" s="68"/>
      <c r="D31" s="197" t="s">
        <v>23</v>
      </c>
      <c r="E31" s="197"/>
      <c r="F31" s="70">
        <v>0</v>
      </c>
      <c r="G31" s="120"/>
      <c r="H31" s="70">
        <v>0</v>
      </c>
    </row>
    <row r="32" spans="1:10" s="10" customFormat="1" ht="15" customHeight="1" x14ac:dyDescent="0.2">
      <c r="A32" s="71">
        <v>45215</v>
      </c>
      <c r="B32" s="72" t="s">
        <v>63</v>
      </c>
      <c r="C32" s="73"/>
      <c r="D32" s="198" t="s">
        <v>24</v>
      </c>
      <c r="E32" s="198"/>
      <c r="F32" s="74">
        <v>0</v>
      </c>
      <c r="G32" s="121"/>
      <c r="H32" s="74">
        <v>0</v>
      </c>
    </row>
    <row r="33" spans="1:8" s="10" customFormat="1" ht="15" customHeight="1" x14ac:dyDescent="0.2">
      <c r="A33" s="119"/>
      <c r="B33" s="67" t="s">
        <v>16</v>
      </c>
      <c r="C33" s="68"/>
      <c r="D33" s="231"/>
      <c r="E33" s="232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45215</v>
      </c>
      <c r="B34" s="72" t="s">
        <v>20</v>
      </c>
      <c r="C34" s="73">
        <v>750</v>
      </c>
      <c r="D34" s="251" t="s">
        <v>64</v>
      </c>
      <c r="E34" s="254"/>
      <c r="F34" s="74">
        <v>10.91</v>
      </c>
      <c r="G34" s="74">
        <f>C34*F34</f>
        <v>8182.5</v>
      </c>
      <c r="H34" s="74"/>
    </row>
    <row r="35" spans="1:8" s="10" customFormat="1" ht="15" customHeight="1" x14ac:dyDescent="0.2">
      <c r="A35" s="119">
        <v>45215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88.75</v>
      </c>
      <c r="H35" s="70"/>
    </row>
    <row r="36" spans="1:8" s="10" customFormat="1" ht="15" customHeight="1" x14ac:dyDescent="0.2">
      <c r="A36" s="71">
        <v>45215</v>
      </c>
      <c r="B36" s="72" t="s">
        <v>22</v>
      </c>
      <c r="C36" s="73"/>
      <c r="D36" s="198" t="s">
        <v>24</v>
      </c>
      <c r="E36" s="198"/>
      <c r="F36" s="74"/>
      <c r="G36" s="121">
        <f>G34*0.018</f>
        <v>147.285</v>
      </c>
      <c r="H36" s="74"/>
    </row>
    <row r="37" spans="1:8" ht="15" customHeight="1" x14ac:dyDescent="0.25">
      <c r="A37" s="119"/>
      <c r="B37" s="67"/>
      <c r="C37" s="68"/>
      <c r="D37" s="231" t="s">
        <v>16</v>
      </c>
      <c r="E37" s="232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186"/>
      <c r="E38" s="189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31"/>
      <c r="E41" s="232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3" t="s">
        <v>16</v>
      </c>
      <c r="E42" s="246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7" t="s">
        <v>16</v>
      </c>
      <c r="E43" s="197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8" t="s">
        <v>16</v>
      </c>
      <c r="E44" s="198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130">
        <f>SUM(G21:G45)</f>
        <v>23791.935000000001</v>
      </c>
      <c r="H46" s="41">
        <f>SUM(H21:H45)</f>
        <v>20652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5" t="s">
        <v>62</v>
      </c>
      <c r="H53" s="195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33" t="s">
        <v>13</v>
      </c>
    </row>
    <row r="58" spans="1:8" s="10" customFormat="1" ht="15" customHeight="1" x14ac:dyDescent="0.2">
      <c r="A58" s="11"/>
      <c r="B58" s="113" t="s">
        <v>43</v>
      </c>
      <c r="C58" s="68">
        <v>6000</v>
      </c>
      <c r="D58" s="221" t="s">
        <v>46</v>
      </c>
      <c r="E58" s="222"/>
      <c r="F58" s="79">
        <v>9.5</v>
      </c>
      <c r="G58" s="77"/>
      <c r="H58" s="134">
        <f>IF(C58*F58=0,"",C58*F58)</f>
        <v>57000</v>
      </c>
    </row>
    <row r="59" spans="1:8" s="10" customFormat="1" ht="15" customHeight="1" x14ac:dyDescent="0.2">
      <c r="A59" s="11"/>
      <c r="B59" s="113" t="s">
        <v>43</v>
      </c>
      <c r="C59" s="122">
        <v>480</v>
      </c>
      <c r="D59" s="186" t="s">
        <v>29</v>
      </c>
      <c r="E59" s="187"/>
      <c r="F59" s="123">
        <v>277.89999999999998</v>
      </c>
      <c r="G59" s="124"/>
      <c r="H59" s="135">
        <f t="shared" ref="H59:H60" si="0">IF(C59*F59=0,"",C59*F59)</f>
        <v>133392</v>
      </c>
    </row>
    <row r="60" spans="1:8" s="10" customFormat="1" ht="15" customHeight="1" x14ac:dyDescent="0.2">
      <c r="A60" s="11"/>
      <c r="B60" s="113"/>
      <c r="C60" s="115">
        <v>750</v>
      </c>
      <c r="D60" s="184" t="s">
        <v>64</v>
      </c>
      <c r="E60" s="185"/>
      <c r="F60" s="114">
        <v>13.43</v>
      </c>
      <c r="G60" s="126"/>
      <c r="H60" s="136">
        <f t="shared" si="0"/>
        <v>10072.5</v>
      </c>
    </row>
    <row r="61" spans="1:8" s="10" customFormat="1" ht="15" customHeight="1" x14ac:dyDescent="0.2">
      <c r="A61" s="11"/>
      <c r="B61" s="113" t="s">
        <v>16</v>
      </c>
      <c r="C61" s="127"/>
      <c r="D61" s="179"/>
      <c r="E61" s="180"/>
      <c r="F61" s="123"/>
      <c r="G61" s="123" t="s">
        <v>16</v>
      </c>
      <c r="H61" s="135"/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34" t="s">
        <v>16</v>
      </c>
    </row>
    <row r="63" spans="1:8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37" t="str">
        <f>IF(C63*F63=0,"",C63*F63)</f>
        <v/>
      </c>
    </row>
    <row r="64" spans="1:8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34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37" t="str">
        <f t="shared" si="1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34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37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44"/>
      <c r="H70" s="23">
        <f>SUM(H58:H69)</f>
        <v>200464.5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1F97-7022-482D-AC89-A5F39DF1C1C9}">
  <dimension ref="A1:J108"/>
  <sheetViews>
    <sheetView showGridLines="0" showWhiteSpace="0" view="pageLayout" topLeftCell="A4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14" t="s">
        <v>66</v>
      </c>
      <c r="B3" s="248"/>
      <c r="C3" s="248"/>
      <c r="D3" s="248"/>
      <c r="E3" s="248"/>
      <c r="F3" s="248"/>
      <c r="G3" s="248"/>
      <c r="H3" s="248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58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45231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06" t="s">
        <v>8</v>
      </c>
      <c r="B13" s="207"/>
      <c r="C13" s="208"/>
      <c r="D13" s="59">
        <f>'6'!$H$13</f>
        <v>75785.121039999998</v>
      </c>
      <c r="E13" s="34"/>
      <c r="F13" s="220" t="s">
        <v>9</v>
      </c>
      <c r="G13" s="220"/>
      <c r="H13" s="58">
        <f>D15</f>
        <v>3548.4433399999834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06" t="s">
        <v>17</v>
      </c>
      <c r="B15" s="207"/>
      <c r="C15" s="208"/>
      <c r="D15" s="61">
        <f>D13-G46+H46</f>
        <v>3548.4433399999834</v>
      </c>
      <c r="E15" s="21"/>
      <c r="F15" s="209"/>
      <c r="G15" s="210"/>
      <c r="H15" s="24"/>
    </row>
    <row r="16" spans="1:8" s="10" customFormat="1" ht="15" customHeight="1" x14ac:dyDescent="0.2">
      <c r="A16" s="206" t="s">
        <v>11</v>
      </c>
      <c r="B16" s="208"/>
      <c r="C16" s="208"/>
      <c r="D16" s="117">
        <f>H58+H59+H60</f>
        <v>135515.75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63"/>
      <c r="E17" s="37"/>
      <c r="F17" s="212" t="s">
        <v>10</v>
      </c>
      <c r="G17" s="213"/>
      <c r="H17" s="60">
        <f>D15+D16+D17</f>
        <v>139064.19334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42" t="s">
        <v>0</v>
      </c>
      <c r="B19" s="141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20</v>
      </c>
      <c r="C22" s="73">
        <v>2000</v>
      </c>
      <c r="D22" s="179" t="s">
        <v>46</v>
      </c>
      <c r="E22" s="255"/>
      <c r="F22" s="128">
        <v>2.85</v>
      </c>
      <c r="G22" s="74">
        <f>C22*F22</f>
        <v>5700</v>
      </c>
      <c r="H22" s="74"/>
    </row>
    <row r="23" spans="1:10" s="10" customFormat="1" ht="15" customHeight="1" x14ac:dyDescent="0.2">
      <c r="A23" s="119">
        <v>45211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90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98" t="s">
        <v>24</v>
      </c>
      <c r="E24" s="198"/>
      <c r="F24" s="74"/>
      <c r="G24" s="121">
        <f>G22*0.018</f>
        <v>102.6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1"/>
      <c r="E25" s="232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2000</v>
      </c>
      <c r="D26" s="251" t="s">
        <v>49</v>
      </c>
      <c r="E26" s="254"/>
      <c r="F26" s="74">
        <v>9.5</v>
      </c>
      <c r="G26" s="74"/>
      <c r="H26" s="74">
        <f>C26*F26</f>
        <v>19000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197" t="s">
        <v>23</v>
      </c>
      <c r="E27" s="197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98" t="s">
        <v>24</v>
      </c>
      <c r="E28" s="198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31"/>
      <c r="E29" s="232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290</v>
      </c>
      <c r="D30" s="247" t="s">
        <v>29</v>
      </c>
      <c r="E30" s="247"/>
      <c r="F30" s="74">
        <v>280.78500000000003</v>
      </c>
      <c r="G30" s="121">
        <f>C30*F30</f>
        <v>81427.650000000009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197" t="s">
        <v>23</v>
      </c>
      <c r="E31" s="197"/>
      <c r="F31" s="70"/>
      <c r="G31" s="120">
        <f>88+(C30*0.001)</f>
        <v>88.29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98" t="s">
        <v>24</v>
      </c>
      <c r="E32" s="198"/>
      <c r="F32" s="74"/>
      <c r="G32" s="121">
        <f>G30*0.018</f>
        <v>1465.6976999999999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31"/>
      <c r="E33" s="232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 t="s">
        <v>60</v>
      </c>
      <c r="B34" s="72" t="s">
        <v>20</v>
      </c>
      <c r="C34" s="73">
        <v>100</v>
      </c>
      <c r="D34" s="251" t="s">
        <v>47</v>
      </c>
      <c r="E34" s="254"/>
      <c r="F34" s="74">
        <v>191.3</v>
      </c>
      <c r="G34" s="74">
        <f>C34*F34</f>
        <v>19130</v>
      </c>
      <c r="H34" s="74"/>
    </row>
    <row r="35" spans="1:8" s="10" customFormat="1" ht="15" customHeight="1" x14ac:dyDescent="0.2">
      <c r="A35" s="119">
        <v>45211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88.1</v>
      </c>
      <c r="H35" s="70"/>
    </row>
    <row r="36" spans="1:8" s="10" customFormat="1" ht="15" customHeight="1" x14ac:dyDescent="0.2">
      <c r="A36" s="71">
        <v>45211</v>
      </c>
      <c r="B36" s="72" t="s">
        <v>22</v>
      </c>
      <c r="C36" s="73"/>
      <c r="D36" s="198" t="s">
        <v>24</v>
      </c>
      <c r="E36" s="198"/>
      <c r="F36" s="74"/>
      <c r="G36" s="121">
        <f>G34*0.018</f>
        <v>344.34</v>
      </c>
      <c r="H36" s="74"/>
    </row>
    <row r="37" spans="1:8" ht="15" customHeight="1" x14ac:dyDescent="0.25">
      <c r="A37" s="119"/>
      <c r="B37" s="67"/>
      <c r="C37" s="68"/>
      <c r="D37" s="231" t="s">
        <v>16</v>
      </c>
      <c r="E37" s="232"/>
      <c r="F37" s="69" t="s">
        <v>16</v>
      </c>
      <c r="G37" s="120"/>
      <c r="H37" s="70" t="s">
        <v>16</v>
      </c>
    </row>
    <row r="38" spans="1:8" ht="15" customHeight="1" x14ac:dyDescent="0.25">
      <c r="A38" s="71">
        <v>45211</v>
      </c>
      <c r="B38" s="72" t="s">
        <v>39</v>
      </c>
      <c r="C38" s="127">
        <v>1000</v>
      </c>
      <c r="D38" s="247" t="s">
        <v>57</v>
      </c>
      <c r="E38" s="247"/>
      <c r="F38" s="123">
        <v>17.2</v>
      </c>
      <c r="G38" s="121"/>
      <c r="H38" s="125">
        <f>IF(C38*F38=0,"",C38*F38)</f>
        <v>17200</v>
      </c>
    </row>
    <row r="39" spans="1:8" ht="15" customHeight="1" x14ac:dyDescent="0.25">
      <c r="A39" s="119">
        <v>45211</v>
      </c>
      <c r="B39" s="67" t="s">
        <v>21</v>
      </c>
      <c r="C39" s="68"/>
      <c r="D39" s="197" t="s">
        <v>23</v>
      </c>
      <c r="E39" s="197"/>
      <c r="F39" s="70"/>
      <c r="G39" s="120">
        <v>0</v>
      </c>
      <c r="H39" s="70"/>
    </row>
    <row r="40" spans="1:8" ht="15" customHeight="1" x14ac:dyDescent="0.25">
      <c r="A40" s="71">
        <v>45211</v>
      </c>
      <c r="B40" s="72" t="s">
        <v>22</v>
      </c>
      <c r="C40" s="73"/>
      <c r="D40" s="198" t="s">
        <v>24</v>
      </c>
      <c r="E40" s="198"/>
      <c r="F40" s="74"/>
      <c r="G40" s="121">
        <f>G38*0.018</f>
        <v>0</v>
      </c>
      <c r="H40" s="74"/>
    </row>
    <row r="41" spans="1:8" ht="15" customHeight="1" x14ac:dyDescent="0.25">
      <c r="A41" s="119"/>
      <c r="B41" s="67" t="s">
        <v>16</v>
      </c>
      <c r="C41" s="68"/>
      <c r="D41" s="231"/>
      <c r="E41" s="232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3" t="s">
        <v>16</v>
      </c>
      <c r="E42" s="246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7" t="s">
        <v>16</v>
      </c>
      <c r="E43" s="197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8" t="s">
        <v>16</v>
      </c>
      <c r="E44" s="198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108436.67770000001</v>
      </c>
      <c r="H46" s="41">
        <f>SUM(H21:H45)</f>
        <v>36200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195" t="s">
        <v>69</v>
      </c>
      <c r="H53" s="195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59</v>
      </c>
      <c r="C58" s="68">
        <v>6000</v>
      </c>
      <c r="D58" s="221" t="s">
        <v>46</v>
      </c>
      <c r="E58" s="178"/>
      <c r="F58" s="79">
        <v>2.85</v>
      </c>
      <c r="G58" s="77"/>
      <c r="H58" s="110">
        <f>IF(C58*F58=0,"",C58*F58)</f>
        <v>17100</v>
      </c>
    </row>
    <row r="59" spans="1:8" s="10" customFormat="1" ht="15" customHeight="1" x14ac:dyDescent="0.2">
      <c r="A59" s="11"/>
      <c r="B59" s="113" t="s">
        <v>43</v>
      </c>
      <c r="C59" s="122">
        <v>350</v>
      </c>
      <c r="D59" s="247" t="s">
        <v>29</v>
      </c>
      <c r="E59" s="247"/>
      <c r="F59" s="123">
        <v>284.02499999999998</v>
      </c>
      <c r="G59" s="124"/>
      <c r="H59" s="125">
        <f t="shared" ref="H59:H60" si="0">IF(C59*F59=0,"",C59*F59)</f>
        <v>99408.749999999985</v>
      </c>
    </row>
    <row r="60" spans="1:8" s="10" customFormat="1" ht="15" customHeight="1" x14ac:dyDescent="0.2">
      <c r="A60" s="11"/>
      <c r="B60" s="113" t="s">
        <v>43</v>
      </c>
      <c r="C60" s="115">
        <v>100</v>
      </c>
      <c r="D60" s="184" t="s">
        <v>47</v>
      </c>
      <c r="E60" s="188"/>
      <c r="F60" s="114">
        <v>190.07</v>
      </c>
      <c r="G60" s="126"/>
      <c r="H60" s="129">
        <f t="shared" si="0"/>
        <v>19007</v>
      </c>
    </row>
    <row r="61" spans="1:8" s="10" customFormat="1" ht="15" customHeight="1" x14ac:dyDescent="0.2">
      <c r="A61" s="11"/>
      <c r="B61" s="113" t="s">
        <v>16</v>
      </c>
      <c r="C61" s="73"/>
      <c r="D61" s="233"/>
      <c r="E61" s="246"/>
      <c r="F61" s="74"/>
      <c r="G61" s="78" t="s">
        <v>16</v>
      </c>
      <c r="H61" s="111" t="str">
        <f>IF(C61*F61=0,"",C61*F61)</f>
        <v/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11" t="str">
        <f>IF(C63*F63=0,"",C63*F63)</f>
        <v/>
      </c>
    </row>
    <row r="64" spans="1:8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1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44"/>
      <c r="H70" s="23">
        <f>SUM(H58:H69)</f>
        <v>135515.75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9:E39"/>
    <mergeCell ref="D40:E40"/>
    <mergeCell ref="D41:E41"/>
    <mergeCell ref="D38:E38"/>
    <mergeCell ref="G53:H53"/>
    <mergeCell ref="A54:C54"/>
    <mergeCell ref="D70:F70"/>
    <mergeCell ref="D59:E59"/>
    <mergeCell ref="D60:E60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61:E61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9B63-EABB-42FB-A365-0083E8D61F36}">
  <dimension ref="A1:J108"/>
  <sheetViews>
    <sheetView showGridLines="0" showWhiteSpace="0" view="pageLayout" topLeftCell="A2" zoomScale="115" zoomScaleNormal="100" zoomScalePageLayoutView="115" workbookViewId="0">
      <selection activeCell="J3" sqref="J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14" t="s">
        <v>66</v>
      </c>
      <c r="B3" s="248"/>
      <c r="C3" s="248"/>
      <c r="D3" s="248"/>
      <c r="E3" s="248"/>
      <c r="F3" s="248"/>
      <c r="G3" s="248"/>
      <c r="H3" s="248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54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45212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06" t="s">
        <v>8</v>
      </c>
      <c r="B13" s="207"/>
      <c r="C13" s="208"/>
      <c r="D13" s="59">
        <f>'5'!$H$13</f>
        <v>10957.469040000011</v>
      </c>
      <c r="E13" s="34"/>
      <c r="F13" s="220" t="s">
        <v>9</v>
      </c>
      <c r="G13" s="220"/>
      <c r="H13" s="58">
        <f>D15</f>
        <v>75785.121039999998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06" t="s">
        <v>17</v>
      </c>
      <c r="B15" s="207"/>
      <c r="C15" s="208"/>
      <c r="D15" s="61">
        <f>D13-G46+H46</f>
        <v>75785.121039999998</v>
      </c>
      <c r="E15" s="21"/>
      <c r="F15" s="209"/>
      <c r="G15" s="210"/>
      <c r="H15" s="24"/>
    </row>
    <row r="16" spans="1:8" s="10" customFormat="1" ht="15" customHeight="1" x14ac:dyDescent="0.2">
      <c r="A16" s="206" t="s">
        <v>11</v>
      </c>
      <c r="B16" s="208"/>
      <c r="C16" s="208"/>
      <c r="D16" s="117">
        <f>H58+H59+H60+H61</f>
        <v>93892.6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63"/>
      <c r="E17" s="37"/>
      <c r="F17" s="212" t="s">
        <v>10</v>
      </c>
      <c r="G17" s="213"/>
      <c r="H17" s="60">
        <f>D15+D16+D17</f>
        <v>169677.72104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42" t="s">
        <v>0</v>
      </c>
      <c r="B19" s="141"/>
      <c r="C19" s="14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45211</v>
      </c>
      <c r="B22" s="72" t="s">
        <v>39</v>
      </c>
      <c r="C22" s="73">
        <v>100</v>
      </c>
      <c r="D22" s="249" t="s">
        <v>47</v>
      </c>
      <c r="E22" s="257"/>
      <c r="F22" s="74">
        <v>196.13</v>
      </c>
      <c r="G22" s="118"/>
      <c r="H22" s="74">
        <f>C22*F22</f>
        <v>19613</v>
      </c>
    </row>
    <row r="23" spans="1:10" s="10" customFormat="1" ht="15" customHeight="1" x14ac:dyDescent="0.2">
      <c r="A23" s="119">
        <v>45211</v>
      </c>
      <c r="B23" s="67" t="s">
        <v>21</v>
      </c>
      <c r="C23" s="68"/>
      <c r="D23" s="197" t="s">
        <v>23</v>
      </c>
      <c r="E23" s="197"/>
      <c r="F23" s="70"/>
      <c r="G23" s="120">
        <v>0</v>
      </c>
      <c r="H23" s="70"/>
    </row>
    <row r="24" spans="1:10" s="10" customFormat="1" ht="15" customHeight="1" x14ac:dyDescent="0.2">
      <c r="A24" s="71">
        <v>45211</v>
      </c>
      <c r="B24" s="72" t="s">
        <v>22</v>
      </c>
      <c r="C24" s="73"/>
      <c r="D24" s="198" t="s">
        <v>24</v>
      </c>
      <c r="E24" s="198"/>
      <c r="F24" s="74"/>
      <c r="G24" s="121">
        <v>0</v>
      </c>
      <c r="H24" s="74"/>
    </row>
    <row r="25" spans="1:10" s="10" customFormat="1" ht="15" customHeight="1" x14ac:dyDescent="0.2">
      <c r="A25" s="119"/>
      <c r="B25" s="67" t="s">
        <v>16</v>
      </c>
      <c r="C25" s="68"/>
      <c r="D25" s="231"/>
      <c r="E25" s="232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45211</v>
      </c>
      <c r="B26" s="72" t="s">
        <v>39</v>
      </c>
      <c r="C26" s="73">
        <v>3000</v>
      </c>
      <c r="D26" s="256" t="s">
        <v>48</v>
      </c>
      <c r="E26" s="256"/>
      <c r="F26" s="74">
        <v>14.8</v>
      </c>
      <c r="G26" s="118"/>
      <c r="H26" s="74">
        <f>C26*F26</f>
        <v>44400</v>
      </c>
    </row>
    <row r="27" spans="1:10" s="10" customFormat="1" ht="15" customHeight="1" x14ac:dyDescent="0.2">
      <c r="A27" s="119">
        <v>45211</v>
      </c>
      <c r="B27" s="67" t="s">
        <v>21</v>
      </c>
      <c r="C27" s="68"/>
      <c r="D27" s="197" t="s">
        <v>23</v>
      </c>
      <c r="E27" s="197"/>
      <c r="F27" s="70"/>
      <c r="G27" s="120">
        <v>0</v>
      </c>
      <c r="H27" s="70"/>
    </row>
    <row r="28" spans="1:10" s="10" customFormat="1" ht="15" customHeight="1" x14ac:dyDescent="0.2">
      <c r="A28" s="71">
        <v>45211</v>
      </c>
      <c r="B28" s="72" t="s">
        <v>22</v>
      </c>
      <c r="C28" s="73"/>
      <c r="D28" s="198" t="s">
        <v>24</v>
      </c>
      <c r="E28" s="198"/>
      <c r="F28" s="74"/>
      <c r="G28" s="121">
        <f>G26*0.018</f>
        <v>0</v>
      </c>
      <c r="H28" s="74"/>
    </row>
    <row r="29" spans="1:10" s="10" customFormat="1" ht="15" customHeight="1" x14ac:dyDescent="0.2">
      <c r="A29" s="119"/>
      <c r="B29" s="67"/>
      <c r="C29" s="68"/>
      <c r="D29" s="231"/>
      <c r="E29" s="232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45212</v>
      </c>
      <c r="B30" s="72" t="s">
        <v>20</v>
      </c>
      <c r="C30" s="73">
        <v>600</v>
      </c>
      <c r="D30" s="233" t="s">
        <v>56</v>
      </c>
      <c r="E30" s="246"/>
      <c r="F30" s="74">
        <v>145.81</v>
      </c>
      <c r="G30" s="121">
        <f>C30*F30</f>
        <v>87486</v>
      </c>
      <c r="H30" s="74" t="s">
        <v>16</v>
      </c>
    </row>
    <row r="31" spans="1:10" s="10" customFormat="1" ht="15" customHeight="1" x14ac:dyDescent="0.2">
      <c r="A31" s="119">
        <v>45212</v>
      </c>
      <c r="B31" s="67" t="s">
        <v>21</v>
      </c>
      <c r="C31" s="68"/>
      <c r="D31" s="197" t="s">
        <v>23</v>
      </c>
      <c r="E31" s="197"/>
      <c r="F31" s="70"/>
      <c r="G31" s="120">
        <f>88+(C30*0.001)</f>
        <v>88.6</v>
      </c>
      <c r="H31" s="70"/>
    </row>
    <row r="32" spans="1:10" s="10" customFormat="1" ht="15" customHeight="1" x14ac:dyDescent="0.2">
      <c r="A32" s="71">
        <v>45212</v>
      </c>
      <c r="B32" s="72" t="s">
        <v>22</v>
      </c>
      <c r="C32" s="73"/>
      <c r="D32" s="198" t="s">
        <v>24</v>
      </c>
      <c r="E32" s="198"/>
      <c r="F32" s="74"/>
      <c r="G32" s="121">
        <f>G30*0.018</f>
        <v>1574.7479999999998</v>
      </c>
      <c r="H32" s="74"/>
    </row>
    <row r="33" spans="1:8" s="10" customFormat="1" ht="15" customHeight="1" x14ac:dyDescent="0.2">
      <c r="A33" s="119"/>
      <c r="B33" s="67" t="s">
        <v>16</v>
      </c>
      <c r="C33" s="68"/>
      <c r="D33" s="231"/>
      <c r="E33" s="232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45212</v>
      </c>
      <c r="B34" s="72" t="s">
        <v>39</v>
      </c>
      <c r="C34" s="73">
        <v>600</v>
      </c>
      <c r="D34" s="186" t="s">
        <v>56</v>
      </c>
      <c r="E34" s="189"/>
      <c r="F34" s="74">
        <v>149.94</v>
      </c>
      <c r="G34" s="121"/>
      <c r="H34" s="74">
        <f>C34*F34</f>
        <v>89964</v>
      </c>
    </row>
    <row r="35" spans="1:8" s="10" customFormat="1" ht="15" customHeight="1" x14ac:dyDescent="0.2">
      <c r="A35" s="119">
        <v>45212</v>
      </c>
      <c r="B35" s="67" t="s">
        <v>16</v>
      </c>
      <c r="C35" s="68"/>
      <c r="D35" s="197" t="s">
        <v>23</v>
      </c>
      <c r="E35" s="197"/>
      <c r="F35" s="70"/>
      <c r="G35" s="120">
        <v>0</v>
      </c>
      <c r="H35" s="70"/>
    </row>
    <row r="36" spans="1:8" s="10" customFormat="1" ht="15" customHeight="1" x14ac:dyDescent="0.2">
      <c r="A36" s="71">
        <v>45212</v>
      </c>
      <c r="B36" s="72" t="s">
        <v>16</v>
      </c>
      <c r="C36" s="73"/>
      <c r="D36" s="198" t="s">
        <v>24</v>
      </c>
      <c r="E36" s="198"/>
      <c r="F36" s="74"/>
      <c r="G36" s="121">
        <v>0</v>
      </c>
      <c r="H36" s="74"/>
    </row>
    <row r="37" spans="1:8" ht="15" customHeight="1" x14ac:dyDescent="0.25">
      <c r="A37" s="119"/>
      <c r="B37" s="67"/>
      <c r="C37" s="68"/>
      <c r="D37" s="231" t="s">
        <v>16</v>
      </c>
      <c r="E37" s="232"/>
      <c r="F37" s="69" t="s">
        <v>16</v>
      </c>
      <c r="G37" s="120"/>
      <c r="H37" s="70" t="s">
        <v>16</v>
      </c>
    </row>
    <row r="38" spans="1:8" ht="15" customHeight="1" x14ac:dyDescent="0.25">
      <c r="A38" s="71"/>
      <c r="B38" s="72"/>
      <c r="C38" s="73"/>
      <c r="D38" s="186"/>
      <c r="E38" s="189"/>
      <c r="F38" s="74"/>
      <c r="G38" s="121"/>
      <c r="H38" s="74"/>
    </row>
    <row r="39" spans="1:8" ht="15" customHeight="1" x14ac:dyDescent="0.25">
      <c r="A39" s="119"/>
      <c r="B39" s="67" t="s">
        <v>16</v>
      </c>
      <c r="C39" s="68"/>
      <c r="D39" s="197"/>
      <c r="E39" s="197"/>
      <c r="F39" s="70"/>
      <c r="G39" s="120"/>
      <c r="H39" s="70"/>
    </row>
    <row r="40" spans="1:8" ht="15" customHeight="1" x14ac:dyDescent="0.25">
      <c r="A40" s="71"/>
      <c r="B40" s="72" t="s">
        <v>16</v>
      </c>
      <c r="C40" s="73"/>
      <c r="D40" s="198"/>
      <c r="E40" s="198"/>
      <c r="F40" s="74"/>
      <c r="G40" s="121"/>
      <c r="H40" s="74"/>
    </row>
    <row r="41" spans="1:8" ht="15" customHeight="1" x14ac:dyDescent="0.25">
      <c r="A41" s="119"/>
      <c r="B41" s="67" t="s">
        <v>16</v>
      </c>
      <c r="C41" s="68"/>
      <c r="D41" s="231"/>
      <c r="E41" s="232"/>
      <c r="F41" s="69" t="s">
        <v>16</v>
      </c>
      <c r="G41" s="120"/>
      <c r="H41" s="70" t="s">
        <v>16</v>
      </c>
    </row>
    <row r="42" spans="1:8" ht="15" customHeight="1" x14ac:dyDescent="0.25">
      <c r="A42" s="71"/>
      <c r="B42" s="72" t="s">
        <v>16</v>
      </c>
      <c r="C42" s="73" t="s">
        <v>16</v>
      </c>
      <c r="D42" s="233" t="s">
        <v>16</v>
      </c>
      <c r="E42" s="246"/>
      <c r="F42" s="74" t="s">
        <v>16</v>
      </c>
      <c r="G42" s="121"/>
      <c r="H42" s="74" t="s">
        <v>16</v>
      </c>
    </row>
    <row r="43" spans="1:8" ht="15" customHeight="1" x14ac:dyDescent="0.25">
      <c r="A43" s="119"/>
      <c r="B43" s="67" t="s">
        <v>16</v>
      </c>
      <c r="C43" s="68"/>
      <c r="D43" s="197" t="s">
        <v>16</v>
      </c>
      <c r="E43" s="197"/>
      <c r="F43" s="70"/>
      <c r="G43" s="120" t="s">
        <v>16</v>
      </c>
      <c r="H43" s="70"/>
    </row>
    <row r="44" spans="1:8" ht="15" customHeight="1" x14ac:dyDescent="0.25">
      <c r="A44" s="71"/>
      <c r="B44" s="72" t="s">
        <v>16</v>
      </c>
      <c r="C44" s="73"/>
      <c r="D44" s="198" t="s">
        <v>16</v>
      </c>
      <c r="E44" s="198"/>
      <c r="F44" s="74"/>
      <c r="G44" s="121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39" t="s">
        <v>15</v>
      </c>
      <c r="F46" s="44"/>
      <c r="G46" s="41">
        <f>SUM(G21:G45)</f>
        <v>89149.348000000013</v>
      </c>
      <c r="H46" s="41">
        <f>SUM(H21:H45)</f>
        <v>153977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195" t="s">
        <v>55</v>
      </c>
      <c r="H53" s="195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21" t="s">
        <v>46</v>
      </c>
      <c r="E58" s="178"/>
      <c r="F58" s="79">
        <v>3.6</v>
      </c>
      <c r="G58" s="77"/>
      <c r="H58" s="110">
        <f>IF(C58*F58=0,"",C58*F58)</f>
        <v>14400</v>
      </c>
    </row>
    <row r="59" spans="1:8" s="10" customFormat="1" ht="15" customHeight="1" x14ac:dyDescent="0.2">
      <c r="A59" s="11"/>
      <c r="B59" s="113" t="s">
        <v>43</v>
      </c>
      <c r="C59" s="122">
        <v>60</v>
      </c>
      <c r="D59" s="247" t="s">
        <v>29</v>
      </c>
      <c r="E59" s="247"/>
      <c r="F59" s="123">
        <v>288.20999999999998</v>
      </c>
      <c r="G59" s="124"/>
      <c r="H59" s="125">
        <f t="shared" ref="H59:H61" si="0">IF(C59*F59=0,"",C59*F59)</f>
        <v>17292.599999999999</v>
      </c>
    </row>
    <row r="60" spans="1:8" s="10" customFormat="1" ht="15" customHeight="1" x14ac:dyDescent="0.2">
      <c r="A60" s="11"/>
      <c r="B60" s="113" t="s">
        <v>43</v>
      </c>
      <c r="C60" s="115">
        <v>2000</v>
      </c>
      <c r="D60" s="184" t="s">
        <v>49</v>
      </c>
      <c r="E60" s="188"/>
      <c r="F60" s="114">
        <v>23.5</v>
      </c>
      <c r="G60" s="126"/>
      <c r="H60" s="129">
        <f t="shared" si="0"/>
        <v>47000</v>
      </c>
    </row>
    <row r="61" spans="1:8" s="10" customFormat="1" ht="15" customHeight="1" x14ac:dyDescent="0.2">
      <c r="A61" s="11"/>
      <c r="B61" s="113" t="s">
        <v>43</v>
      </c>
      <c r="C61" s="127">
        <v>1000</v>
      </c>
      <c r="D61" s="247" t="s">
        <v>57</v>
      </c>
      <c r="E61" s="247"/>
      <c r="F61" s="123">
        <v>15.2</v>
      </c>
      <c r="G61" s="123" t="s">
        <v>16</v>
      </c>
      <c r="H61" s="125">
        <f t="shared" si="0"/>
        <v>15200</v>
      </c>
    </row>
    <row r="62" spans="1:8" s="10" customFormat="1" ht="15" customHeight="1" x14ac:dyDescent="0.2">
      <c r="A62" s="11"/>
      <c r="B62" s="113" t="s">
        <v>16</v>
      </c>
      <c r="C62" s="68" t="s">
        <v>16</v>
      </c>
      <c r="D62" s="184" t="s">
        <v>16</v>
      </c>
      <c r="E62" s="188"/>
      <c r="F62" s="79" t="s">
        <v>16</v>
      </c>
      <c r="G62" s="77"/>
      <c r="H62" s="110" t="s">
        <v>16</v>
      </c>
    </row>
    <row r="63" spans="1:8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11" t="str">
        <f t="shared" ref="H63:H69" si="1">IF(C63*F63=0,"",C63*F63)</f>
        <v/>
      </c>
    </row>
    <row r="64" spans="1:8" s="10" customFormat="1" ht="15" customHeight="1" x14ac:dyDescent="0.2">
      <c r="B64" s="113"/>
      <c r="C64" s="115"/>
      <c r="D64" s="235"/>
      <c r="E64" s="235"/>
      <c r="F64" s="114"/>
      <c r="G64" s="114" t="s">
        <v>16</v>
      </c>
      <c r="H64" s="110" t="str">
        <f t="shared" si="1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11" t="str">
        <f t="shared" si="1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10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11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10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11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45" t="s">
        <v>27</v>
      </c>
      <c r="E70" s="245"/>
      <c r="F70" s="245"/>
      <c r="G70" s="44"/>
      <c r="H70" s="23">
        <f>SUM(H58:H69)</f>
        <v>93892.6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4C3A-9D9A-4502-A13A-8FE78ADAE97A}">
  <dimension ref="A1:J108"/>
  <sheetViews>
    <sheetView showGridLines="0" showWhiteSpace="0" view="pageLayout" zoomScale="115" zoomScaleNormal="100" zoomScalePageLayoutView="115" workbookViewId="0">
      <selection activeCell="I1" sqref="I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7" t="s">
        <v>66</v>
      </c>
      <c r="B3" s="268"/>
      <c r="C3" s="268"/>
      <c r="D3" s="268"/>
      <c r="E3" s="268"/>
      <c r="F3" s="268"/>
      <c r="G3" s="268"/>
      <c r="H3" s="268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53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45210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3" t="s">
        <v>8</v>
      </c>
      <c r="B13" s="211"/>
      <c r="C13" s="264"/>
      <c r="D13" s="59">
        <f>'4'!$H$13</f>
        <v>-948.19695999998657</v>
      </c>
      <c r="E13" s="34"/>
      <c r="F13" s="209" t="s">
        <v>9</v>
      </c>
      <c r="G13" s="209"/>
      <c r="H13" s="58">
        <f>D15</f>
        <v>10957.469040000011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3" t="s">
        <v>17</v>
      </c>
      <c r="B15" s="211"/>
      <c r="C15" s="264"/>
      <c r="D15" s="61">
        <f>D13-G46+H46</f>
        <v>10957.469040000011</v>
      </c>
      <c r="E15" s="21"/>
      <c r="F15" s="209"/>
      <c r="G15" s="210"/>
      <c r="H15" s="24"/>
    </row>
    <row r="16" spans="1:8" s="10" customFormat="1" ht="15" customHeight="1" x14ac:dyDescent="0.2">
      <c r="A16" s="263" t="s">
        <v>11</v>
      </c>
      <c r="B16" s="264"/>
      <c r="C16" s="264"/>
      <c r="D16" s="117">
        <f>H58+H59+H60+H61+H62+H63+H64</f>
        <v>144455.79999999999</v>
      </c>
      <c r="E16" s="211"/>
      <c r="F16" s="211"/>
      <c r="G16" s="211"/>
      <c r="H16" s="24"/>
    </row>
    <row r="17" spans="1:10" s="10" customFormat="1" ht="15" customHeight="1" x14ac:dyDescent="0.2">
      <c r="A17" s="263" t="s">
        <v>12</v>
      </c>
      <c r="B17" s="264"/>
      <c r="C17" s="264"/>
      <c r="D17" s="63"/>
      <c r="E17" s="37"/>
      <c r="F17" s="265" t="s">
        <v>10</v>
      </c>
      <c r="G17" s="266"/>
      <c r="H17" s="60">
        <f>D15+D16+D17</f>
        <v>155413.26903999998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120"/>
      <c r="H21" s="70" t="s">
        <v>16</v>
      </c>
    </row>
    <row r="22" spans="1:10" s="10" customFormat="1" ht="15" customHeight="1" x14ac:dyDescent="0.2">
      <c r="A22" s="71">
        <v>45210</v>
      </c>
      <c r="B22" s="72" t="s">
        <v>20</v>
      </c>
      <c r="C22" s="73">
        <v>100</v>
      </c>
      <c r="D22" s="249" t="s">
        <v>47</v>
      </c>
      <c r="E22" s="257"/>
      <c r="F22" s="74">
        <v>196.13</v>
      </c>
      <c r="G22" s="118">
        <f>C22*F22</f>
        <v>19613</v>
      </c>
      <c r="H22" s="74"/>
    </row>
    <row r="23" spans="1:10" s="10" customFormat="1" ht="15" customHeight="1" x14ac:dyDescent="0.2">
      <c r="A23" s="119">
        <v>45210</v>
      </c>
      <c r="B23" s="67" t="s">
        <v>21</v>
      </c>
      <c r="C23" s="68"/>
      <c r="D23" s="197" t="s">
        <v>23</v>
      </c>
      <c r="E23" s="197"/>
      <c r="F23" s="70"/>
      <c r="G23" s="120">
        <f>88+(C22*0.001)</f>
        <v>88.1</v>
      </c>
      <c r="H23" s="70"/>
    </row>
    <row r="24" spans="1:10" s="10" customFormat="1" ht="15" customHeight="1" x14ac:dyDescent="0.2">
      <c r="A24" s="71">
        <v>45210</v>
      </c>
      <c r="B24" s="72" t="s">
        <v>22</v>
      </c>
      <c r="C24" s="73"/>
      <c r="D24" s="198" t="s">
        <v>24</v>
      </c>
      <c r="E24" s="198"/>
      <c r="F24" s="74"/>
      <c r="G24" s="121">
        <f>G22*0.018</f>
        <v>353.03399999999999</v>
      </c>
      <c r="H24" s="74"/>
    </row>
    <row r="25" spans="1:10" s="10" customFormat="1" ht="15" customHeight="1" x14ac:dyDescent="0.2">
      <c r="A25" s="119">
        <v>45210</v>
      </c>
      <c r="B25" s="67" t="s">
        <v>16</v>
      </c>
      <c r="C25" s="68"/>
      <c r="D25" s="231"/>
      <c r="E25" s="232"/>
      <c r="F25" s="69" t="s">
        <v>16</v>
      </c>
      <c r="G25" s="120"/>
      <c r="H25" s="70" t="s">
        <v>16</v>
      </c>
    </row>
    <row r="26" spans="1:10" s="10" customFormat="1" ht="15" customHeight="1" x14ac:dyDescent="0.2">
      <c r="A26" s="71">
        <v>45210</v>
      </c>
      <c r="B26" s="72" t="s">
        <v>20</v>
      </c>
      <c r="C26" s="73">
        <v>3000</v>
      </c>
      <c r="D26" s="256" t="s">
        <v>48</v>
      </c>
      <c r="E26" s="256"/>
      <c r="F26" s="74">
        <v>13.4</v>
      </c>
      <c r="G26" s="121">
        <f>(C26*F26)</f>
        <v>40200</v>
      </c>
      <c r="H26" s="74"/>
    </row>
    <row r="27" spans="1:10" s="10" customFormat="1" ht="15" customHeight="1" x14ac:dyDescent="0.2">
      <c r="A27" s="119">
        <v>45210</v>
      </c>
      <c r="B27" s="67" t="s">
        <v>21</v>
      </c>
      <c r="C27" s="68"/>
      <c r="D27" s="197" t="s">
        <v>23</v>
      </c>
      <c r="E27" s="197"/>
      <c r="F27" s="70"/>
      <c r="G27" s="120">
        <f>88+(C26*0.001)</f>
        <v>91</v>
      </c>
      <c r="H27" s="70"/>
    </row>
    <row r="28" spans="1:10" s="10" customFormat="1" ht="15" customHeight="1" x14ac:dyDescent="0.2">
      <c r="A28" s="71">
        <v>45210</v>
      </c>
      <c r="B28" s="72" t="s">
        <v>22</v>
      </c>
      <c r="C28" s="73"/>
      <c r="D28" s="198" t="s">
        <v>24</v>
      </c>
      <c r="E28" s="198"/>
      <c r="F28" s="74"/>
      <c r="G28" s="121">
        <f>G26*0.018</f>
        <v>723.59999999999991</v>
      </c>
      <c r="H28" s="74"/>
    </row>
    <row r="29" spans="1:10" s="10" customFormat="1" ht="15" customHeight="1" x14ac:dyDescent="0.2">
      <c r="A29" s="119">
        <v>45210</v>
      </c>
      <c r="B29" s="67"/>
      <c r="C29" s="68"/>
      <c r="D29" s="231"/>
      <c r="E29" s="232"/>
      <c r="F29" s="69" t="s">
        <v>16</v>
      </c>
      <c r="G29" s="120"/>
      <c r="H29" s="70" t="s">
        <v>16</v>
      </c>
    </row>
    <row r="30" spans="1:10" s="10" customFormat="1" ht="15" customHeight="1" x14ac:dyDescent="0.2">
      <c r="A30" s="71">
        <v>45210</v>
      </c>
      <c r="B30" s="72" t="s">
        <v>20</v>
      </c>
      <c r="C30" s="73">
        <v>2000</v>
      </c>
      <c r="D30" s="233" t="s">
        <v>49</v>
      </c>
      <c r="E30" s="246"/>
      <c r="F30" s="74">
        <v>12.5</v>
      </c>
      <c r="G30" s="121">
        <f>C30*F30</f>
        <v>25000</v>
      </c>
      <c r="H30" s="74" t="s">
        <v>16</v>
      </c>
    </row>
    <row r="31" spans="1:10" s="10" customFormat="1" ht="15" customHeight="1" x14ac:dyDescent="0.2">
      <c r="A31" s="119">
        <v>45210</v>
      </c>
      <c r="B31" s="67" t="s">
        <v>21</v>
      </c>
      <c r="C31" s="68"/>
      <c r="D31" s="197" t="s">
        <v>23</v>
      </c>
      <c r="E31" s="197"/>
      <c r="F31" s="70"/>
      <c r="G31" s="120">
        <f>88+(C30*0.001)</f>
        <v>90</v>
      </c>
      <c r="H31" s="70"/>
    </row>
    <row r="32" spans="1:10" s="10" customFormat="1" ht="15" customHeight="1" x14ac:dyDescent="0.2">
      <c r="A32" s="71">
        <v>45210</v>
      </c>
      <c r="B32" s="72" t="s">
        <v>22</v>
      </c>
      <c r="C32" s="73"/>
      <c r="D32" s="198" t="s">
        <v>24</v>
      </c>
      <c r="E32" s="198"/>
      <c r="F32" s="74"/>
      <c r="G32" s="121">
        <f>G30*0.018</f>
        <v>449.99999999999994</v>
      </c>
      <c r="H32" s="74"/>
    </row>
    <row r="33" spans="1:8" s="10" customFormat="1" ht="15" customHeight="1" x14ac:dyDescent="0.2">
      <c r="A33" s="119">
        <v>45210</v>
      </c>
      <c r="B33" s="67" t="s">
        <v>16</v>
      </c>
      <c r="C33" s="68"/>
      <c r="D33" s="231"/>
      <c r="E33" s="232"/>
      <c r="F33" s="69" t="s">
        <v>16</v>
      </c>
      <c r="G33" s="120"/>
      <c r="H33" s="70" t="s">
        <v>16</v>
      </c>
    </row>
    <row r="34" spans="1:8" s="10" customFormat="1" ht="15" customHeight="1" x14ac:dyDescent="0.2">
      <c r="A34" s="71">
        <v>45210</v>
      </c>
      <c r="B34" s="72" t="s">
        <v>20</v>
      </c>
      <c r="C34" s="73">
        <v>1000</v>
      </c>
      <c r="D34" s="261" t="s">
        <v>50</v>
      </c>
      <c r="E34" s="261"/>
      <c r="F34" s="74">
        <v>13.7</v>
      </c>
      <c r="G34" s="118">
        <f>C34*F34</f>
        <v>13700</v>
      </c>
      <c r="H34" s="74"/>
    </row>
    <row r="35" spans="1:8" s="10" customFormat="1" ht="15" customHeight="1" x14ac:dyDescent="0.2">
      <c r="A35" s="119">
        <v>45210</v>
      </c>
      <c r="B35" s="67" t="s">
        <v>21</v>
      </c>
      <c r="C35" s="68"/>
      <c r="D35" s="197" t="s">
        <v>23</v>
      </c>
      <c r="E35" s="197"/>
      <c r="F35" s="70"/>
      <c r="G35" s="120">
        <f>88+(C34*0.001)</f>
        <v>89</v>
      </c>
      <c r="H35" s="70"/>
    </row>
    <row r="36" spans="1:8" s="10" customFormat="1" ht="15" customHeight="1" x14ac:dyDescent="0.2">
      <c r="A36" s="71">
        <v>45210</v>
      </c>
      <c r="B36" s="72" t="s">
        <v>22</v>
      </c>
      <c r="C36" s="73"/>
      <c r="D36" s="198" t="s">
        <v>24</v>
      </c>
      <c r="E36" s="198"/>
      <c r="F36" s="74"/>
      <c r="G36" s="121">
        <f>G34*0.018</f>
        <v>246.6</v>
      </c>
      <c r="H36" s="74"/>
    </row>
    <row r="37" spans="1:8" ht="15" customHeight="1" x14ac:dyDescent="0.25">
      <c r="A37" s="119">
        <v>45210</v>
      </c>
      <c r="B37" s="67"/>
      <c r="C37" s="68"/>
      <c r="D37" s="231" t="s">
        <v>16</v>
      </c>
      <c r="E37" s="232"/>
      <c r="F37" s="69" t="s">
        <v>16</v>
      </c>
      <c r="G37" s="120"/>
      <c r="H37" s="70" t="s">
        <v>16</v>
      </c>
    </row>
    <row r="38" spans="1:8" ht="15" customHeight="1" x14ac:dyDescent="0.25">
      <c r="A38" s="71">
        <v>45210</v>
      </c>
      <c r="B38" s="72" t="s">
        <v>39</v>
      </c>
      <c r="C38" s="73">
        <v>2500</v>
      </c>
      <c r="D38" s="256" t="s">
        <v>42</v>
      </c>
      <c r="E38" s="256"/>
      <c r="F38" s="74">
        <v>17.75</v>
      </c>
      <c r="G38" s="121"/>
      <c r="H38" s="74">
        <f>C38*F38</f>
        <v>44375</v>
      </c>
    </row>
    <row r="39" spans="1:8" ht="15" customHeight="1" x14ac:dyDescent="0.25">
      <c r="A39" s="119">
        <v>45210</v>
      </c>
      <c r="B39" s="67" t="s">
        <v>21</v>
      </c>
      <c r="C39" s="68"/>
      <c r="D39" s="197" t="s">
        <v>23</v>
      </c>
      <c r="E39" s="197"/>
      <c r="F39" s="70"/>
      <c r="G39" s="120">
        <v>0</v>
      </c>
      <c r="H39" s="70"/>
    </row>
    <row r="40" spans="1:8" ht="15" customHeight="1" x14ac:dyDescent="0.25">
      <c r="A40" s="71">
        <v>45210</v>
      </c>
      <c r="B40" s="72" t="s">
        <v>22</v>
      </c>
      <c r="C40" s="73"/>
      <c r="D40" s="198" t="s">
        <v>24</v>
      </c>
      <c r="E40" s="198"/>
      <c r="F40" s="74"/>
      <c r="G40" s="121">
        <v>0</v>
      </c>
      <c r="H40" s="74"/>
    </row>
    <row r="41" spans="1:8" ht="15" customHeight="1" x14ac:dyDescent="0.25">
      <c r="A41" s="119">
        <v>45210</v>
      </c>
      <c r="B41" s="67" t="s">
        <v>16</v>
      </c>
      <c r="C41" s="68"/>
      <c r="D41" s="231"/>
      <c r="E41" s="232"/>
      <c r="F41" s="69" t="s">
        <v>16</v>
      </c>
      <c r="G41" s="120"/>
      <c r="H41" s="70" t="s">
        <v>16</v>
      </c>
    </row>
    <row r="42" spans="1:8" ht="15" customHeight="1" x14ac:dyDescent="0.25">
      <c r="A42" s="71">
        <v>45210</v>
      </c>
      <c r="B42" s="72" t="s">
        <v>39</v>
      </c>
      <c r="C42" s="73">
        <v>2500</v>
      </c>
      <c r="D42" s="233" t="s">
        <v>44</v>
      </c>
      <c r="E42" s="246"/>
      <c r="F42" s="74">
        <v>27.27</v>
      </c>
      <c r="G42" s="121"/>
      <c r="H42" s="74">
        <f>C42*F42</f>
        <v>68175</v>
      </c>
    </row>
    <row r="43" spans="1:8" ht="15" customHeight="1" x14ac:dyDescent="0.25">
      <c r="A43" s="119">
        <v>45210</v>
      </c>
      <c r="B43" s="67" t="s">
        <v>21</v>
      </c>
      <c r="C43" s="68"/>
      <c r="D43" s="197" t="s">
        <v>23</v>
      </c>
      <c r="E43" s="197"/>
      <c r="F43" s="70"/>
      <c r="G43" s="120">
        <v>0</v>
      </c>
      <c r="H43" s="70"/>
    </row>
    <row r="44" spans="1:8" ht="15" customHeight="1" x14ac:dyDescent="0.25">
      <c r="A44" s="71">
        <v>45210</v>
      </c>
      <c r="B44" s="72" t="s">
        <v>22</v>
      </c>
      <c r="C44" s="73"/>
      <c r="D44" s="198" t="s">
        <v>24</v>
      </c>
      <c r="E44" s="198"/>
      <c r="F44" s="74"/>
      <c r="G44" s="121">
        <v>0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100644.334</v>
      </c>
      <c r="H46" s="41">
        <f>SUM(H21:H45)</f>
        <v>112550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58" t="s">
        <v>52</v>
      </c>
      <c r="H53" s="258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21" t="s">
        <v>46</v>
      </c>
      <c r="E58" s="178"/>
      <c r="F58" s="79">
        <v>5.5</v>
      </c>
      <c r="G58" s="77"/>
      <c r="H58" s="110">
        <f>IF(C58*F58=0,"",C58*F58)</f>
        <v>22000</v>
      </c>
    </row>
    <row r="59" spans="1:8" s="10" customFormat="1" ht="15" customHeight="1" x14ac:dyDescent="0.2">
      <c r="A59" s="11"/>
      <c r="B59" s="113" t="s">
        <v>43</v>
      </c>
      <c r="C59" s="73">
        <v>100</v>
      </c>
      <c r="D59" s="249" t="s">
        <v>47</v>
      </c>
      <c r="E59" s="257"/>
      <c r="F59" s="74">
        <v>196.06</v>
      </c>
      <c r="G59" s="78" t="s">
        <v>16</v>
      </c>
      <c r="H59" s="111">
        <f>C59*F59</f>
        <v>19606</v>
      </c>
    </row>
    <row r="60" spans="1:8" s="10" customFormat="1" ht="15" customHeight="1" x14ac:dyDescent="0.2">
      <c r="A60" s="11"/>
      <c r="B60" s="113" t="s">
        <v>43</v>
      </c>
      <c r="C60" s="68">
        <v>3000</v>
      </c>
      <c r="D60" s="260" t="s">
        <v>48</v>
      </c>
      <c r="E60" s="260"/>
      <c r="F60" s="79">
        <v>15.6</v>
      </c>
      <c r="G60" s="77"/>
      <c r="H60" s="112">
        <f t="shared" ref="H60:H69" si="0">IF(C60*F60=0,"",C60*F60)</f>
        <v>46800</v>
      </c>
    </row>
    <row r="61" spans="1:8" s="10" customFormat="1" ht="15" customHeight="1" x14ac:dyDescent="0.2">
      <c r="A61" s="11"/>
      <c r="B61" s="113"/>
      <c r="C61" s="73"/>
      <c r="D61" s="261"/>
      <c r="E61" s="261"/>
      <c r="F61" s="74"/>
      <c r="G61" s="78" t="s">
        <v>16</v>
      </c>
      <c r="H61" s="111"/>
    </row>
    <row r="62" spans="1:8" s="10" customFormat="1" ht="15" customHeight="1" x14ac:dyDescent="0.2">
      <c r="A62" s="11"/>
      <c r="B62" s="113" t="s">
        <v>43</v>
      </c>
      <c r="C62" s="68">
        <v>60</v>
      </c>
      <c r="D62" s="262" t="s">
        <v>29</v>
      </c>
      <c r="E62" s="262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 t="s">
        <v>43</v>
      </c>
      <c r="C63" s="73">
        <v>2000</v>
      </c>
      <c r="D63" s="233" t="s">
        <v>49</v>
      </c>
      <c r="E63" s="246"/>
      <c r="F63" s="74">
        <v>13.7</v>
      </c>
      <c r="G63" s="78" t="s">
        <v>16</v>
      </c>
      <c r="H63" s="111">
        <f t="shared" si="0"/>
        <v>27400</v>
      </c>
    </row>
    <row r="64" spans="1:8" s="10" customFormat="1" ht="15" customHeight="1" x14ac:dyDescent="0.2">
      <c r="B64" s="113" t="s">
        <v>43</v>
      </c>
      <c r="C64" s="115">
        <v>1000</v>
      </c>
      <c r="D64" s="235" t="s">
        <v>51</v>
      </c>
      <c r="E64" s="235"/>
      <c r="F64" s="114">
        <v>12.4</v>
      </c>
      <c r="G64" s="114" t="s">
        <v>16</v>
      </c>
      <c r="H64" s="110">
        <f t="shared" si="0"/>
        <v>12400</v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9" t="s">
        <v>27</v>
      </c>
      <c r="E70" s="259"/>
      <c r="F70" s="259"/>
      <c r="G70" s="44"/>
      <c r="H70" s="23">
        <f>SUM(H58:H69)</f>
        <v>144455.79999999999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ignoredErrors>
    <ignoredError sqref="H59" formula="1"/>
  </ignoredError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0E0C-685A-46DB-A426-0B4ED8EB6767}">
  <dimension ref="A1:J108"/>
  <sheetViews>
    <sheetView showGridLines="0" showWhiteSpace="0" view="pageLayout" zoomScale="115" zoomScaleNormal="100" zoomScalePageLayoutView="115" workbookViewId="0">
      <selection activeCell="I1" sqref="I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7" t="s">
        <v>66</v>
      </c>
      <c r="B3" s="268"/>
      <c r="C3" s="268"/>
      <c r="D3" s="268"/>
      <c r="E3" s="268"/>
      <c r="F3" s="268"/>
      <c r="G3" s="268"/>
      <c r="H3" s="268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41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45209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3" t="s">
        <v>8</v>
      </c>
      <c r="B13" s="211"/>
      <c r="C13" s="264"/>
      <c r="D13" s="59">
        <f>'3'!$H$13</f>
        <v>41883.603040000002</v>
      </c>
      <c r="E13" s="34"/>
      <c r="F13" s="209" t="s">
        <v>9</v>
      </c>
      <c r="G13" s="209"/>
      <c r="H13" s="58">
        <f>D15</f>
        <v>-948.19695999998657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3" t="s">
        <v>17</v>
      </c>
      <c r="B15" s="211"/>
      <c r="C15" s="264"/>
      <c r="D15" s="61">
        <f>D13-G46+H46</f>
        <v>-948.19695999998657</v>
      </c>
      <c r="E15" s="21"/>
      <c r="F15" s="209"/>
      <c r="G15" s="210"/>
      <c r="H15" s="24"/>
    </row>
    <row r="16" spans="1:8" s="10" customFormat="1" ht="15" customHeight="1" x14ac:dyDescent="0.2">
      <c r="A16" s="263" t="s">
        <v>11</v>
      </c>
      <c r="B16" s="264"/>
      <c r="C16" s="264"/>
      <c r="D16" s="117">
        <f>H58+H59+H60+H61+H62</f>
        <v>176735.59999999998</v>
      </c>
      <c r="E16" s="211"/>
      <c r="F16" s="211"/>
      <c r="G16" s="211"/>
      <c r="H16" s="24"/>
    </row>
    <row r="17" spans="1:10" s="10" customFormat="1" ht="15" customHeight="1" x14ac:dyDescent="0.2">
      <c r="A17" s="263" t="s">
        <v>12</v>
      </c>
      <c r="B17" s="264"/>
      <c r="C17" s="264"/>
      <c r="D17" s="63"/>
      <c r="E17" s="37"/>
      <c r="F17" s="265" t="s">
        <v>10</v>
      </c>
      <c r="G17" s="266"/>
      <c r="H17" s="60">
        <f>D15+D16+D17</f>
        <v>175787.40304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45202</v>
      </c>
      <c r="B22" s="72" t="s">
        <v>39</v>
      </c>
      <c r="C22" s="73">
        <v>20000</v>
      </c>
      <c r="D22" s="249" t="s">
        <v>30</v>
      </c>
      <c r="E22" s="257"/>
      <c r="F22" s="74">
        <v>1.04</v>
      </c>
      <c r="G22" s="116"/>
      <c r="H22" s="74">
        <f>C22*F22</f>
        <v>20800</v>
      </c>
    </row>
    <row r="23" spans="1:10" s="10" customFormat="1" ht="15" customHeight="1" x14ac:dyDescent="0.2">
      <c r="A23" s="80">
        <v>45202</v>
      </c>
      <c r="B23" s="67" t="s">
        <v>21</v>
      </c>
      <c r="C23" s="68"/>
      <c r="D23" s="197" t="s">
        <v>23</v>
      </c>
      <c r="E23" s="197"/>
      <c r="F23" s="70"/>
      <c r="G23" s="70">
        <v>0</v>
      </c>
      <c r="H23" s="70"/>
    </row>
    <row r="24" spans="1:10" s="10" customFormat="1" ht="15" customHeight="1" x14ac:dyDescent="0.2">
      <c r="A24" s="71">
        <v>45202</v>
      </c>
      <c r="B24" s="72" t="s">
        <v>22</v>
      </c>
      <c r="C24" s="73"/>
      <c r="D24" s="198" t="s">
        <v>24</v>
      </c>
      <c r="E24" s="198"/>
      <c r="F24" s="74"/>
      <c r="G24" s="74">
        <v>0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231"/>
      <c r="E25" s="232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45202</v>
      </c>
      <c r="B26" s="72" t="s">
        <v>20</v>
      </c>
      <c r="C26" s="73">
        <v>2500</v>
      </c>
      <c r="D26" s="256" t="s">
        <v>42</v>
      </c>
      <c r="E26" s="256"/>
      <c r="F26" s="74">
        <v>14.9</v>
      </c>
      <c r="G26" s="74">
        <f>(C26*F26)</f>
        <v>37250</v>
      </c>
      <c r="H26" s="74"/>
    </row>
    <row r="27" spans="1:10" s="10" customFormat="1" ht="15" customHeight="1" x14ac:dyDescent="0.2">
      <c r="A27" s="80">
        <v>45202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90.5</v>
      </c>
      <c r="H27" s="70"/>
    </row>
    <row r="28" spans="1:10" s="10" customFormat="1" ht="15" customHeight="1" x14ac:dyDescent="0.2">
      <c r="A28" s="71">
        <v>45202</v>
      </c>
      <c r="B28" s="72" t="s">
        <v>22</v>
      </c>
      <c r="C28" s="73"/>
      <c r="D28" s="198" t="s">
        <v>24</v>
      </c>
      <c r="E28" s="198"/>
      <c r="F28" s="74"/>
      <c r="G28" s="74">
        <f>G26*0.018</f>
        <v>670.5</v>
      </c>
      <c r="H28" s="74"/>
    </row>
    <row r="29" spans="1:10" s="10" customFormat="1" ht="15" customHeight="1" x14ac:dyDescent="0.2">
      <c r="A29" s="66"/>
      <c r="B29" s="67"/>
      <c r="C29" s="68"/>
      <c r="D29" s="231"/>
      <c r="E29" s="232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45205</v>
      </c>
      <c r="B30" s="72" t="s">
        <v>20</v>
      </c>
      <c r="C30" s="73">
        <v>2500</v>
      </c>
      <c r="D30" s="233" t="s">
        <v>31</v>
      </c>
      <c r="E30" s="246"/>
      <c r="F30" s="74">
        <v>4.26</v>
      </c>
      <c r="G30" s="74">
        <f>C30*F30</f>
        <v>10650</v>
      </c>
      <c r="H30" s="74" t="s">
        <v>16</v>
      </c>
    </row>
    <row r="31" spans="1:10" s="10" customFormat="1" ht="15" customHeight="1" x14ac:dyDescent="0.2">
      <c r="A31" s="80">
        <v>45205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90.5</v>
      </c>
      <c r="H31" s="70"/>
    </row>
    <row r="32" spans="1:10" s="10" customFormat="1" ht="15" customHeight="1" x14ac:dyDescent="0.2">
      <c r="A32" s="71">
        <v>45205</v>
      </c>
      <c r="B32" s="72" t="s">
        <v>22</v>
      </c>
      <c r="C32" s="73"/>
      <c r="D32" s="198" t="s">
        <v>24</v>
      </c>
      <c r="E32" s="198"/>
      <c r="F32" s="74"/>
      <c r="G32" s="74">
        <f>G30*0.018</f>
        <v>191.7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31"/>
      <c r="E33" s="232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>
        <v>45208</v>
      </c>
      <c r="B34" s="72" t="s">
        <v>39</v>
      </c>
      <c r="C34" s="73">
        <v>17500</v>
      </c>
      <c r="D34" s="233" t="s">
        <v>31</v>
      </c>
      <c r="E34" s="246"/>
      <c r="F34" s="74">
        <v>4.2</v>
      </c>
      <c r="G34" s="116"/>
      <c r="H34" s="74">
        <f>C34*F34</f>
        <v>73500</v>
      </c>
    </row>
    <row r="35" spans="1:8" s="10" customFormat="1" ht="15" customHeight="1" x14ac:dyDescent="0.2">
      <c r="A35" s="80">
        <v>45208</v>
      </c>
      <c r="B35" s="67" t="s">
        <v>21</v>
      </c>
      <c r="C35" s="68"/>
      <c r="D35" s="197" t="s">
        <v>23</v>
      </c>
      <c r="E35" s="197"/>
      <c r="F35" s="70"/>
      <c r="G35" s="70">
        <v>0</v>
      </c>
      <c r="H35" s="70"/>
    </row>
    <row r="36" spans="1:8" s="10" customFormat="1" ht="15" customHeight="1" x14ac:dyDescent="0.2">
      <c r="A36" s="71">
        <v>45208</v>
      </c>
      <c r="B36" s="72" t="s">
        <v>22</v>
      </c>
      <c r="C36" s="73"/>
      <c r="D36" s="198" t="s">
        <v>24</v>
      </c>
      <c r="E36" s="198"/>
      <c r="F36" s="74"/>
      <c r="G36" s="74">
        <v>0</v>
      </c>
      <c r="H36" s="74"/>
    </row>
    <row r="37" spans="1:8" ht="15" customHeight="1" x14ac:dyDescent="0.25">
      <c r="A37" s="66" t="s">
        <v>16</v>
      </c>
      <c r="B37" s="67"/>
      <c r="C37" s="68"/>
      <c r="D37" s="231" t="s">
        <v>16</v>
      </c>
      <c r="E37" s="232"/>
      <c r="F37" s="69" t="s">
        <v>16</v>
      </c>
      <c r="G37" s="70"/>
      <c r="H37" s="70" t="s">
        <v>16</v>
      </c>
    </row>
    <row r="38" spans="1:8" ht="15" customHeight="1" x14ac:dyDescent="0.25">
      <c r="A38" s="71">
        <v>45205</v>
      </c>
      <c r="B38" s="72" t="s">
        <v>20</v>
      </c>
      <c r="C38" s="73">
        <v>2500</v>
      </c>
      <c r="D38" s="233" t="s">
        <v>44</v>
      </c>
      <c r="E38" s="246"/>
      <c r="F38" s="74">
        <v>25.78</v>
      </c>
      <c r="G38" s="74">
        <f>C38*F38</f>
        <v>64450</v>
      </c>
      <c r="H38" s="74" t="s">
        <v>16</v>
      </c>
    </row>
    <row r="39" spans="1:8" ht="15" customHeight="1" x14ac:dyDescent="0.25">
      <c r="A39" s="80">
        <v>45205</v>
      </c>
      <c r="B39" s="67" t="s">
        <v>21</v>
      </c>
      <c r="C39" s="68"/>
      <c r="D39" s="197" t="s">
        <v>23</v>
      </c>
      <c r="E39" s="197"/>
      <c r="F39" s="70"/>
      <c r="G39" s="70">
        <f>88+(C38*0.001)</f>
        <v>90.5</v>
      </c>
      <c r="H39" s="70"/>
    </row>
    <row r="40" spans="1:8" ht="15" customHeight="1" x14ac:dyDescent="0.25">
      <c r="A40" s="71">
        <v>45205</v>
      </c>
      <c r="B40" s="72" t="s">
        <v>22</v>
      </c>
      <c r="C40" s="73"/>
      <c r="D40" s="198" t="s">
        <v>24</v>
      </c>
      <c r="E40" s="198"/>
      <c r="F40" s="74"/>
      <c r="G40" s="74">
        <f>G38*0.018</f>
        <v>1160.0999999999999</v>
      </c>
      <c r="H40" s="74"/>
    </row>
    <row r="41" spans="1:8" ht="15" customHeight="1" x14ac:dyDescent="0.25">
      <c r="A41" s="66"/>
      <c r="B41" s="67" t="s">
        <v>16</v>
      </c>
      <c r="C41" s="68"/>
      <c r="D41" s="231"/>
      <c r="E41" s="232"/>
      <c r="F41" s="69" t="s">
        <v>16</v>
      </c>
      <c r="G41" s="70"/>
      <c r="H41" s="70" t="s">
        <v>16</v>
      </c>
    </row>
    <row r="42" spans="1:8" ht="15" customHeight="1" x14ac:dyDescent="0.25">
      <c r="A42" s="71">
        <v>45208</v>
      </c>
      <c r="B42" s="72" t="s">
        <v>20</v>
      </c>
      <c r="C42" s="73">
        <v>4000</v>
      </c>
      <c r="D42" s="233" t="s">
        <v>46</v>
      </c>
      <c r="E42" s="234"/>
      <c r="F42" s="74">
        <v>5.5</v>
      </c>
      <c r="G42" s="74">
        <f>C42*F42</f>
        <v>22000</v>
      </c>
      <c r="H42" s="74" t="s">
        <v>16</v>
      </c>
    </row>
    <row r="43" spans="1:8" ht="15" customHeight="1" x14ac:dyDescent="0.25">
      <c r="A43" s="80">
        <v>45208</v>
      </c>
      <c r="B43" s="67" t="s">
        <v>21</v>
      </c>
      <c r="C43" s="68"/>
      <c r="D43" s="197" t="s">
        <v>23</v>
      </c>
      <c r="E43" s="197"/>
      <c r="F43" s="70"/>
      <c r="G43" s="70">
        <f>88+(C42*0.001)</f>
        <v>92</v>
      </c>
      <c r="H43" s="70"/>
    </row>
    <row r="44" spans="1:8" ht="15" customHeight="1" x14ac:dyDescent="0.25">
      <c r="A44" s="71">
        <v>45208</v>
      </c>
      <c r="B44" s="72" t="s">
        <v>22</v>
      </c>
      <c r="C44" s="73"/>
      <c r="D44" s="198" t="s">
        <v>24</v>
      </c>
      <c r="E44" s="198"/>
      <c r="F44" s="74"/>
      <c r="G44" s="74">
        <f>G42*0.018</f>
        <v>395.99999999999994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137131.79999999999</v>
      </c>
      <c r="H46" s="41">
        <f>SUM(H21:H45)</f>
        <v>94300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8" t="s">
        <v>45</v>
      </c>
      <c r="H53" s="258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113" t="s">
        <v>43</v>
      </c>
      <c r="C58" s="68">
        <v>4000</v>
      </c>
      <c r="D58" s="221" t="s">
        <v>46</v>
      </c>
      <c r="E58" s="178"/>
      <c r="F58" s="79">
        <v>5.6</v>
      </c>
      <c r="G58" s="77"/>
      <c r="H58" s="110">
        <f>IF(C58*F58=0,"",C58*F58)</f>
        <v>22400</v>
      </c>
    </row>
    <row r="59" spans="1:8" s="10" customFormat="1" ht="15" customHeight="1" x14ac:dyDescent="0.2">
      <c r="A59" s="11"/>
      <c r="B59" s="113" t="s">
        <v>43</v>
      </c>
      <c r="C59" s="73">
        <v>2500</v>
      </c>
      <c r="D59" s="233" t="s">
        <v>44</v>
      </c>
      <c r="E59" s="246"/>
      <c r="F59" s="74">
        <v>27.01</v>
      </c>
      <c r="G59" s="78" t="s">
        <v>16</v>
      </c>
      <c r="H59" s="111">
        <f t="shared" ref="H59:H69" si="0">IF(C59*F59=0,"",C59*F59)</f>
        <v>67525</v>
      </c>
    </row>
    <row r="60" spans="1:8" s="10" customFormat="1" ht="15" customHeight="1" x14ac:dyDescent="0.2">
      <c r="A60" s="11"/>
      <c r="B60" s="113" t="s">
        <v>43</v>
      </c>
      <c r="C60" s="68">
        <v>2500</v>
      </c>
      <c r="D60" s="269" t="s">
        <v>42</v>
      </c>
      <c r="E60" s="269"/>
      <c r="F60" s="79">
        <v>17.78</v>
      </c>
      <c r="G60" s="77"/>
      <c r="H60" s="112">
        <f t="shared" si="0"/>
        <v>44450</v>
      </c>
    </row>
    <row r="61" spans="1:8" s="10" customFormat="1" ht="15" customHeight="1" x14ac:dyDescent="0.2">
      <c r="A61" s="11"/>
      <c r="B61" s="113" t="s">
        <v>43</v>
      </c>
      <c r="C61" s="73">
        <v>60</v>
      </c>
      <c r="D61" s="261" t="s">
        <v>34</v>
      </c>
      <c r="E61" s="261"/>
      <c r="F61" s="74">
        <v>435.18</v>
      </c>
      <c r="G61" s="78" t="s">
        <v>16</v>
      </c>
      <c r="H61" s="111">
        <f t="shared" si="0"/>
        <v>26110.799999999999</v>
      </c>
    </row>
    <row r="62" spans="1:8" s="10" customFormat="1" ht="15" customHeight="1" x14ac:dyDescent="0.2">
      <c r="A62" s="11"/>
      <c r="B62" s="113" t="s">
        <v>43</v>
      </c>
      <c r="C62" s="68">
        <v>60</v>
      </c>
      <c r="D62" s="262" t="s">
        <v>29</v>
      </c>
      <c r="E62" s="262"/>
      <c r="F62" s="79">
        <v>270.83</v>
      </c>
      <c r="G62" s="77"/>
      <c r="H62" s="110">
        <f t="shared" si="0"/>
        <v>16249.8</v>
      </c>
    </row>
    <row r="63" spans="1:8" s="10" customFormat="1" ht="15" customHeight="1" x14ac:dyDescent="0.2">
      <c r="A63" s="11"/>
      <c r="B63" s="113"/>
      <c r="C63" s="73"/>
      <c r="D63" s="233"/>
      <c r="E63" s="246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B64" s="113"/>
      <c r="C64" s="115"/>
      <c r="D64" s="184"/>
      <c r="E64" s="188"/>
      <c r="F64" s="114"/>
      <c r="G64" s="114" t="s">
        <v>16</v>
      </c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9" t="s">
        <v>27</v>
      </c>
      <c r="E70" s="259"/>
      <c r="F70" s="259"/>
      <c r="G70" s="44"/>
      <c r="H70" s="23">
        <f>SUM(H58:H69)</f>
        <v>176735.59999999998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3:E33"/>
    <mergeCell ref="D34:E34"/>
    <mergeCell ref="D35:E35"/>
    <mergeCell ref="D30:E30"/>
    <mergeCell ref="D31:E31"/>
    <mergeCell ref="D32:E32"/>
    <mergeCell ref="D25:E25"/>
    <mergeCell ref="D29:E29"/>
    <mergeCell ref="D26:E26"/>
    <mergeCell ref="D27:E27"/>
    <mergeCell ref="D28:E28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41:E41"/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AA132-820D-473F-9916-C378C29E160E}">
  <dimension ref="A1:J108"/>
  <sheetViews>
    <sheetView showGridLines="0" showWhiteSpace="0" view="pageLayout" topLeftCell="A21" zoomScale="115" zoomScaleNormal="100" zoomScalePageLayoutView="115" workbookViewId="0">
      <selection activeCell="I32" sqref="I3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7" t="s">
        <v>66</v>
      </c>
      <c r="B3" s="268"/>
      <c r="C3" s="268"/>
      <c r="D3" s="268"/>
      <c r="E3" s="268"/>
      <c r="F3" s="268"/>
      <c r="G3" s="268"/>
      <c r="H3" s="268"/>
    </row>
    <row r="4" spans="1:8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8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8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8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8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8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37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45201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3" t="s">
        <v>8</v>
      </c>
      <c r="B13" s="211"/>
      <c r="C13" s="264"/>
      <c r="D13" s="59">
        <f>'2'!$H$13</f>
        <v>28033.040720000001</v>
      </c>
      <c r="E13" s="34"/>
      <c r="F13" s="209" t="s">
        <v>9</v>
      </c>
      <c r="G13" s="209"/>
      <c r="H13" s="58">
        <f>D15</f>
        <v>41883.603040000002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3" t="s">
        <v>17</v>
      </c>
      <c r="B15" s="211"/>
      <c r="C15" s="264"/>
      <c r="D15" s="61">
        <f>D13-G46+H46</f>
        <v>41883.603040000002</v>
      </c>
      <c r="E15" s="21"/>
      <c r="F15" s="209"/>
      <c r="G15" s="210"/>
      <c r="H15" s="24"/>
    </row>
    <row r="16" spans="1:8" s="10" customFormat="1" ht="15" customHeight="1" x14ac:dyDescent="0.2">
      <c r="A16" s="263" t="s">
        <v>11</v>
      </c>
      <c r="B16" s="264"/>
      <c r="C16" s="264"/>
      <c r="D16" s="62">
        <f>H61+H62</f>
        <v>41479.199999999997</v>
      </c>
      <c r="E16" s="211"/>
      <c r="F16" s="211"/>
      <c r="G16" s="211"/>
      <c r="H16" s="24"/>
    </row>
    <row r="17" spans="1:10" s="10" customFormat="1" ht="15" customHeight="1" x14ac:dyDescent="0.2">
      <c r="A17" s="263" t="s">
        <v>12</v>
      </c>
      <c r="B17" s="264"/>
      <c r="C17" s="264"/>
      <c r="D17" s="63">
        <f>H58+H59</f>
        <v>94500</v>
      </c>
      <c r="E17" s="37"/>
      <c r="F17" s="265" t="s">
        <v>10</v>
      </c>
      <c r="G17" s="266"/>
      <c r="H17" s="60">
        <f>D15+D16+D17</f>
        <v>177862.80304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45201</v>
      </c>
      <c r="B22" s="72" t="s">
        <v>20</v>
      </c>
      <c r="C22" s="73">
        <v>10</v>
      </c>
      <c r="D22" s="261" t="s">
        <v>34</v>
      </c>
      <c r="E22" s="261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45201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45201</v>
      </c>
      <c r="B24" s="72" t="s">
        <v>22</v>
      </c>
      <c r="C24" s="73"/>
      <c r="D24" s="198" t="s">
        <v>24</v>
      </c>
      <c r="E24" s="198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/>
      <c r="B25" s="67" t="s">
        <v>16</v>
      </c>
      <c r="C25" s="68"/>
      <c r="D25" s="193" t="s">
        <v>16</v>
      </c>
      <c r="E25" s="194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45201</v>
      </c>
      <c r="B26" s="72" t="s">
        <v>20</v>
      </c>
      <c r="C26" s="73">
        <v>10</v>
      </c>
      <c r="D26" s="261" t="s">
        <v>29</v>
      </c>
      <c r="E26" s="261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45201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45201</v>
      </c>
      <c r="B28" s="72" t="s">
        <v>22</v>
      </c>
      <c r="C28" s="73"/>
      <c r="D28" s="198" t="s">
        <v>24</v>
      </c>
      <c r="E28" s="198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/>
      <c r="C29" s="68"/>
      <c r="D29" s="231"/>
      <c r="E29" s="232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>
        <v>45201</v>
      </c>
      <c r="B30" s="72" t="s">
        <v>39</v>
      </c>
      <c r="C30" s="73">
        <v>5000</v>
      </c>
      <c r="D30" s="256" t="s">
        <v>32</v>
      </c>
      <c r="E30" s="256"/>
      <c r="F30" s="74">
        <v>4.2</v>
      </c>
      <c r="G30" s="74"/>
      <c r="H30" s="74">
        <f>(C30*F30)</f>
        <v>21000</v>
      </c>
    </row>
    <row r="31" spans="1:10" s="10" customFormat="1" ht="15" customHeight="1" x14ac:dyDescent="0.2">
      <c r="A31" s="80">
        <v>45201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93</v>
      </c>
      <c r="H31" s="70"/>
    </row>
    <row r="32" spans="1:10" s="10" customFormat="1" ht="15" customHeight="1" x14ac:dyDescent="0.2">
      <c r="A32" s="71">
        <v>45201</v>
      </c>
      <c r="B32" s="72" t="s">
        <v>22</v>
      </c>
      <c r="C32" s="73"/>
      <c r="D32" s="198" t="s">
        <v>24</v>
      </c>
      <c r="E32" s="198"/>
      <c r="F32" s="74"/>
      <c r="G32" s="74">
        <f>G30*0.018</f>
        <v>0</v>
      </c>
      <c r="H32" s="74"/>
    </row>
    <row r="33" spans="1:8" s="10" customFormat="1" ht="15" customHeight="1" x14ac:dyDescent="0.2">
      <c r="A33" s="66"/>
      <c r="B33" s="67" t="s">
        <v>16</v>
      </c>
      <c r="C33" s="68"/>
      <c r="D33" s="231"/>
      <c r="E33" s="232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/>
      <c r="D34" s="233"/>
      <c r="E34" s="234"/>
      <c r="F34" s="74"/>
      <c r="G34" s="74"/>
      <c r="H34" s="74"/>
    </row>
    <row r="35" spans="1:8" s="10" customFormat="1" ht="15" customHeight="1" x14ac:dyDescent="0.2">
      <c r="A35" s="80"/>
      <c r="B35" s="67"/>
      <c r="C35" s="68"/>
      <c r="D35" s="177"/>
      <c r="E35" s="190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191"/>
      <c r="E36" s="192"/>
      <c r="F36" s="74"/>
      <c r="G36" s="74"/>
      <c r="H36" s="74"/>
    </row>
    <row r="37" spans="1:8" ht="15" customHeight="1" x14ac:dyDescent="0.25">
      <c r="A37" s="66" t="s">
        <v>16</v>
      </c>
      <c r="B37" s="67"/>
      <c r="C37" s="68"/>
      <c r="D37" s="231" t="s">
        <v>16</v>
      </c>
      <c r="E37" s="232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/>
      <c r="D38" s="233"/>
      <c r="E38" s="234"/>
      <c r="F38" s="74"/>
      <c r="G38" s="74"/>
      <c r="H38" s="74"/>
    </row>
    <row r="39" spans="1:8" ht="15" customHeight="1" x14ac:dyDescent="0.25">
      <c r="A39" s="80"/>
      <c r="B39" s="67"/>
      <c r="C39" s="68"/>
      <c r="D39" s="177"/>
      <c r="E39" s="190"/>
      <c r="F39" s="70"/>
      <c r="G39" s="70"/>
      <c r="H39" s="70"/>
    </row>
    <row r="40" spans="1:8" ht="15" customHeight="1" x14ac:dyDescent="0.25">
      <c r="A40" s="71"/>
      <c r="B40" s="72"/>
      <c r="C40" s="73"/>
      <c r="D40" s="191"/>
      <c r="E40" s="192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231"/>
      <c r="E41" s="232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3" t="s">
        <v>16</v>
      </c>
      <c r="E42" s="234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177" t="s">
        <v>16</v>
      </c>
      <c r="E43" s="190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191" t="s">
        <v>16</v>
      </c>
      <c r="E44" s="192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7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7149.4376799999991</v>
      </c>
      <c r="H46" s="41">
        <f>SUM(H21:H45)</f>
        <v>21000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8" t="s">
        <v>40</v>
      </c>
      <c r="H53" s="258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109" t="s">
        <v>13</v>
      </c>
    </row>
    <row r="58" spans="1:8" s="10" customFormat="1" ht="15" customHeight="1" x14ac:dyDescent="0.2">
      <c r="A58" s="11"/>
      <c r="B58" s="7"/>
      <c r="C58" s="68">
        <v>20000</v>
      </c>
      <c r="D58" s="221" t="s">
        <v>30</v>
      </c>
      <c r="E58" s="178"/>
      <c r="F58" s="79">
        <v>1.2</v>
      </c>
      <c r="G58" s="77"/>
      <c r="H58" s="110">
        <f>IF(C58*F58=0,"",C58*F58)</f>
        <v>24000</v>
      </c>
    </row>
    <row r="59" spans="1:8" s="10" customFormat="1" ht="15" customHeight="1" x14ac:dyDescent="0.2">
      <c r="A59" s="11"/>
      <c r="B59" s="7"/>
      <c r="C59" s="73">
        <v>15000</v>
      </c>
      <c r="D59" s="233" t="s">
        <v>31</v>
      </c>
      <c r="E59" s="246"/>
      <c r="F59" s="74">
        <v>4.7</v>
      </c>
      <c r="G59" s="78" t="s">
        <v>16</v>
      </c>
      <c r="H59" s="111">
        <f t="shared" ref="H59:H69" si="0">IF(C59*F59=0,"",C59*F59)</f>
        <v>70500</v>
      </c>
    </row>
    <row r="60" spans="1:8" s="10" customFormat="1" ht="15" customHeight="1" x14ac:dyDescent="0.2">
      <c r="A60" s="11"/>
      <c r="B60" s="42"/>
      <c r="C60" s="68" t="s">
        <v>16</v>
      </c>
      <c r="D60" s="269" t="s">
        <v>16</v>
      </c>
      <c r="E60" s="269"/>
      <c r="F60" s="79" t="s">
        <v>16</v>
      </c>
      <c r="G60" s="77"/>
      <c r="H60" s="110" t="s">
        <v>16</v>
      </c>
    </row>
    <row r="61" spans="1:8" s="10" customFormat="1" ht="15" customHeight="1" x14ac:dyDescent="0.2">
      <c r="A61" s="11"/>
      <c r="B61" s="7"/>
      <c r="C61" s="73">
        <v>60</v>
      </c>
      <c r="D61" s="261" t="s">
        <v>34</v>
      </c>
      <c r="E61" s="261"/>
      <c r="F61" s="74">
        <v>407.82</v>
      </c>
      <c r="G61" s="78" t="s">
        <v>16</v>
      </c>
      <c r="H61" s="111">
        <f t="shared" si="0"/>
        <v>24469.200000000001</v>
      </c>
    </row>
    <row r="62" spans="1:8" s="10" customFormat="1" ht="15" customHeight="1" x14ac:dyDescent="0.2">
      <c r="A62" s="11"/>
      <c r="B62" s="7"/>
      <c r="C62" s="68">
        <v>60</v>
      </c>
      <c r="D62" s="262" t="s">
        <v>29</v>
      </c>
      <c r="E62" s="262"/>
      <c r="F62" s="79">
        <v>283.5</v>
      </c>
      <c r="G62" s="77"/>
      <c r="H62" s="110">
        <f t="shared" si="0"/>
        <v>17010</v>
      </c>
    </row>
    <row r="63" spans="1:8" s="10" customFormat="1" ht="15" customHeight="1" x14ac:dyDescent="0.2">
      <c r="A63" s="11"/>
      <c r="B63" s="7"/>
      <c r="C63" s="73"/>
      <c r="D63" s="183" t="s">
        <v>16</v>
      </c>
      <c r="E63" s="178"/>
      <c r="F63" s="74"/>
      <c r="G63" s="78" t="s">
        <v>16</v>
      </c>
      <c r="H63" s="111" t="str">
        <f t="shared" si="0"/>
        <v/>
      </c>
    </row>
    <row r="64" spans="1:8" s="10" customFormat="1" ht="15" customHeight="1" x14ac:dyDescent="0.2">
      <c r="C64" s="68"/>
      <c r="D64" s="177"/>
      <c r="E64" s="178"/>
      <c r="F64" s="70"/>
      <c r="G64" s="77"/>
      <c r="H64" s="110" t="str">
        <f t="shared" si="0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111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11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111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1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11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9" t="s">
        <v>27</v>
      </c>
      <c r="E70" s="259"/>
      <c r="F70" s="259"/>
      <c r="G70" s="44"/>
      <c r="H70" s="23">
        <f>SUM(H58:H69)</f>
        <v>135979.20000000001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2:E42"/>
    <mergeCell ref="D43:E43"/>
    <mergeCell ref="D44:E44"/>
    <mergeCell ref="D45:E45"/>
    <mergeCell ref="D41:E41"/>
    <mergeCell ref="D32:E32"/>
    <mergeCell ref="D33:E33"/>
    <mergeCell ref="D34:E34"/>
    <mergeCell ref="D25:E25"/>
    <mergeCell ref="D26:E26"/>
    <mergeCell ref="D27:E27"/>
    <mergeCell ref="D28:E28"/>
    <mergeCell ref="D29:E29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0:E30"/>
    <mergeCell ref="D31:E31"/>
    <mergeCell ref="A3:H3"/>
    <mergeCell ref="A10:B10"/>
    <mergeCell ref="A11:C11"/>
    <mergeCell ref="E11:F11"/>
    <mergeCell ref="A13:C13"/>
    <mergeCell ref="F13:G13"/>
    <mergeCell ref="D40:E40"/>
    <mergeCell ref="D39:E39"/>
    <mergeCell ref="D38:E38"/>
    <mergeCell ref="D37:E37"/>
    <mergeCell ref="D36:E3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B57B-38CA-49EE-B61B-22CEC07F4B4A}">
  <dimension ref="A1:J94"/>
  <sheetViews>
    <sheetView showGridLines="0" showWhiteSpace="0" view="pageLayout" zoomScale="115" zoomScaleNormal="100" zoomScalePageLayoutView="115" workbookViewId="0">
      <selection activeCell="I1" sqref="I1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7" t="s">
        <v>66</v>
      </c>
      <c r="B3" s="268"/>
      <c r="C3" s="268"/>
      <c r="D3" s="268"/>
      <c r="E3" s="268"/>
      <c r="F3" s="268"/>
      <c r="G3" s="268"/>
      <c r="H3" s="268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36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45170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3" t="s">
        <v>8</v>
      </c>
      <c r="B13" s="211"/>
      <c r="C13" s="264"/>
      <c r="D13" s="59">
        <f>'1'!$H$13</f>
        <v>35089.4784</v>
      </c>
      <c r="E13" s="34"/>
      <c r="F13" s="209" t="s">
        <v>9</v>
      </c>
      <c r="G13" s="209"/>
      <c r="H13" s="58">
        <f>D15</f>
        <v>28033.040720000001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3" t="s">
        <v>17</v>
      </c>
      <c r="B15" s="211"/>
      <c r="C15" s="264"/>
      <c r="D15" s="61">
        <f>D13-G46</f>
        <v>28033.040720000001</v>
      </c>
      <c r="E15" s="21"/>
      <c r="F15" s="209"/>
      <c r="G15" s="210"/>
      <c r="H15" s="24"/>
    </row>
    <row r="16" spans="1:8" s="10" customFormat="1" ht="15" customHeight="1" x14ac:dyDescent="0.2">
      <c r="A16" s="263" t="s">
        <v>11</v>
      </c>
      <c r="B16" s="264"/>
      <c r="C16" s="264"/>
      <c r="D16" s="62">
        <f>H61+H62</f>
        <v>35844.199999999997</v>
      </c>
      <c r="E16" s="211"/>
      <c r="F16" s="211"/>
      <c r="G16" s="211"/>
      <c r="H16" s="24"/>
    </row>
    <row r="17" spans="1:10" s="10" customFormat="1" ht="15" customHeight="1" x14ac:dyDescent="0.2">
      <c r="A17" s="263" t="s">
        <v>12</v>
      </c>
      <c r="B17" s="264"/>
      <c r="C17" s="264"/>
      <c r="D17" s="63">
        <f>H58+H59+H60</f>
        <v>48600</v>
      </c>
      <c r="E17" s="37"/>
      <c r="F17" s="265" t="s">
        <v>10</v>
      </c>
      <c r="G17" s="266"/>
      <c r="H17" s="60">
        <f>D15+D16+D17</f>
        <v>112477.24072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 t="s">
        <v>16</v>
      </c>
      <c r="B21" s="67" t="s">
        <v>16</v>
      </c>
      <c r="C21" s="68"/>
      <c r="D21" s="193" t="s">
        <v>16</v>
      </c>
      <c r="E21" s="194"/>
      <c r="F21" s="69" t="s">
        <v>16</v>
      </c>
      <c r="G21" s="70"/>
      <c r="H21" s="70" t="s">
        <v>16</v>
      </c>
    </row>
    <row r="22" spans="1:10" s="10" customFormat="1" ht="15" customHeight="1" x14ac:dyDescent="0.2">
      <c r="A22" s="71">
        <v>45170</v>
      </c>
      <c r="B22" s="72" t="s">
        <v>20</v>
      </c>
      <c r="C22" s="73">
        <v>10</v>
      </c>
      <c r="D22" s="261" t="s">
        <v>34</v>
      </c>
      <c r="E22" s="261"/>
      <c r="F22" s="74">
        <v>407.82</v>
      </c>
      <c r="G22" s="74">
        <f>C22*F22</f>
        <v>4078.2</v>
      </c>
      <c r="H22" s="74"/>
    </row>
    <row r="23" spans="1:10" s="10" customFormat="1" ht="15" customHeight="1" x14ac:dyDescent="0.2">
      <c r="A23" s="80">
        <v>45170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88.01</v>
      </c>
      <c r="H23" s="70"/>
    </row>
    <row r="24" spans="1:10" s="10" customFormat="1" ht="15" customHeight="1" x14ac:dyDescent="0.2">
      <c r="A24" s="71">
        <v>45170</v>
      </c>
      <c r="B24" s="72" t="s">
        <v>22</v>
      </c>
      <c r="C24" s="73"/>
      <c r="D24" s="198" t="s">
        <v>24</v>
      </c>
      <c r="E24" s="198"/>
      <c r="F24" s="74"/>
      <c r="G24" s="74">
        <f>G22*0.018</f>
        <v>73.407599999999988</v>
      </c>
      <c r="H24" s="74"/>
    </row>
    <row r="25" spans="1:10" s="10" customFormat="1" ht="15" customHeight="1" x14ac:dyDescent="0.2">
      <c r="A25" s="66" t="s">
        <v>16</v>
      </c>
      <c r="B25" s="67" t="s">
        <v>16</v>
      </c>
      <c r="C25" s="68"/>
      <c r="D25" s="193" t="s">
        <v>16</v>
      </c>
      <c r="E25" s="194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71">
        <v>45170</v>
      </c>
      <c r="B26" s="72" t="s">
        <v>20</v>
      </c>
      <c r="C26" s="73">
        <v>10</v>
      </c>
      <c r="D26" s="261" t="s">
        <v>29</v>
      </c>
      <c r="E26" s="261"/>
      <c r="F26" s="74">
        <v>268.05599999999998</v>
      </c>
      <c r="G26" s="74">
        <f>C26*F26</f>
        <v>2680.56</v>
      </c>
      <c r="H26" s="74"/>
    </row>
    <row r="27" spans="1:10" s="10" customFormat="1" ht="15" customHeight="1" x14ac:dyDescent="0.2">
      <c r="A27" s="80">
        <v>45170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88.01</v>
      </c>
      <c r="H27" s="70"/>
    </row>
    <row r="28" spans="1:10" s="10" customFormat="1" ht="15" customHeight="1" x14ac:dyDescent="0.2">
      <c r="A28" s="71">
        <v>45170</v>
      </c>
      <c r="B28" s="72" t="s">
        <v>22</v>
      </c>
      <c r="C28" s="73"/>
      <c r="D28" s="198" t="s">
        <v>24</v>
      </c>
      <c r="E28" s="198"/>
      <c r="F28" s="74"/>
      <c r="G28" s="74">
        <f>G26*0.018</f>
        <v>48.250079999999997</v>
      </c>
      <c r="H28" s="74"/>
    </row>
    <row r="29" spans="1:10" s="10" customFormat="1" ht="15" customHeight="1" x14ac:dyDescent="0.2">
      <c r="A29" s="66" t="s">
        <v>16</v>
      </c>
      <c r="B29" s="67" t="s">
        <v>16</v>
      </c>
      <c r="C29" s="68"/>
      <c r="D29" s="231" t="s">
        <v>16</v>
      </c>
      <c r="E29" s="232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71"/>
      <c r="B30" s="72"/>
      <c r="C30" s="73" t="s">
        <v>16</v>
      </c>
      <c r="D30" s="233" t="s">
        <v>16</v>
      </c>
      <c r="E30" s="234"/>
      <c r="F30" s="74" t="s">
        <v>16</v>
      </c>
      <c r="G30" s="74"/>
      <c r="H30" s="74"/>
    </row>
    <row r="31" spans="1:10" s="10" customFormat="1" ht="15" customHeight="1" x14ac:dyDescent="0.2">
      <c r="A31" s="80"/>
      <c r="B31" s="67"/>
      <c r="C31" s="68"/>
      <c r="D31" s="197"/>
      <c r="E31" s="197"/>
      <c r="F31" s="70"/>
      <c r="G31" s="70"/>
      <c r="H31" s="70"/>
    </row>
    <row r="32" spans="1:10" s="10" customFormat="1" ht="15" customHeight="1" x14ac:dyDescent="0.2">
      <c r="A32" s="71"/>
      <c r="B32" s="72"/>
      <c r="C32" s="73"/>
      <c r="D32" s="198"/>
      <c r="E32" s="198"/>
      <c r="F32" s="74"/>
      <c r="G32" s="74"/>
      <c r="H32" s="74"/>
    </row>
    <row r="33" spans="1:8" s="10" customFormat="1" ht="15" customHeight="1" x14ac:dyDescent="0.2">
      <c r="A33" s="66"/>
      <c r="B33" s="67" t="s">
        <v>16</v>
      </c>
      <c r="C33" s="68"/>
      <c r="D33" s="193" t="s">
        <v>16</v>
      </c>
      <c r="E33" s="194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71"/>
      <c r="B34" s="72"/>
      <c r="C34" s="73" t="s">
        <v>16</v>
      </c>
      <c r="D34" s="233" t="s">
        <v>16</v>
      </c>
      <c r="E34" s="234"/>
      <c r="F34" s="74" t="s">
        <v>16</v>
      </c>
      <c r="G34" s="74"/>
      <c r="H34" s="74"/>
    </row>
    <row r="35" spans="1:8" s="10" customFormat="1" ht="15" customHeight="1" x14ac:dyDescent="0.2">
      <c r="A35" s="80"/>
      <c r="B35" s="67"/>
      <c r="C35" s="68"/>
      <c r="D35" s="197"/>
      <c r="E35" s="197"/>
      <c r="F35" s="70"/>
      <c r="G35" s="70"/>
      <c r="H35" s="70"/>
    </row>
    <row r="36" spans="1:8" s="10" customFormat="1" ht="15" customHeight="1" x14ac:dyDescent="0.2">
      <c r="A36" s="71"/>
      <c r="B36" s="72"/>
      <c r="C36" s="73"/>
      <c r="D36" s="198"/>
      <c r="E36" s="198"/>
      <c r="F36" s="74"/>
      <c r="G36" s="74"/>
      <c r="H36" s="74"/>
    </row>
    <row r="37" spans="1:8" ht="15" customHeight="1" x14ac:dyDescent="0.25">
      <c r="A37" s="66"/>
      <c r="B37" s="67" t="s">
        <v>16</v>
      </c>
      <c r="C37" s="68"/>
      <c r="D37" s="193" t="s">
        <v>16</v>
      </c>
      <c r="E37" s="194"/>
      <c r="F37" s="69" t="s">
        <v>16</v>
      </c>
      <c r="G37" s="70"/>
      <c r="H37" s="70" t="s">
        <v>16</v>
      </c>
    </row>
    <row r="38" spans="1:8" ht="15" customHeight="1" x14ac:dyDescent="0.25">
      <c r="A38" s="71"/>
      <c r="B38" s="72"/>
      <c r="C38" s="73" t="s">
        <v>16</v>
      </c>
      <c r="D38" s="233" t="s">
        <v>16</v>
      </c>
      <c r="E38" s="234"/>
      <c r="F38" s="74" t="s">
        <v>16</v>
      </c>
      <c r="G38" s="74"/>
      <c r="H38" s="74"/>
    </row>
    <row r="39" spans="1:8" ht="15" customHeight="1" x14ac:dyDescent="0.25">
      <c r="A39" s="80"/>
      <c r="B39" s="67"/>
      <c r="C39" s="68"/>
      <c r="D39" s="197"/>
      <c r="E39" s="197"/>
      <c r="F39" s="70"/>
      <c r="G39" s="70"/>
      <c r="H39" s="70"/>
    </row>
    <row r="40" spans="1:8" ht="15" customHeight="1" x14ac:dyDescent="0.25">
      <c r="A40" s="71"/>
      <c r="B40" s="72"/>
      <c r="C40" s="73"/>
      <c r="D40" s="198"/>
      <c r="E40" s="198"/>
      <c r="F40" s="74"/>
      <c r="G40" s="74"/>
      <c r="H40" s="74"/>
    </row>
    <row r="41" spans="1:8" ht="15" customHeight="1" x14ac:dyDescent="0.25">
      <c r="A41" s="66"/>
      <c r="B41" s="67" t="s">
        <v>16</v>
      </c>
      <c r="C41" s="68"/>
      <c r="D41" s="193" t="s">
        <v>16</v>
      </c>
      <c r="E41" s="194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3" t="s">
        <v>16</v>
      </c>
      <c r="E42" s="234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177" t="s">
        <v>16</v>
      </c>
      <c r="E43" s="190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191" t="s">
        <v>16</v>
      </c>
      <c r="E44" s="192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7056.4376799999991</v>
      </c>
      <c r="H46" s="41">
        <f>SUM(H21:H45)</f>
        <v>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A53" s="10" t="e" vm="1">
        <v>#VALUE!</v>
      </c>
      <c r="G53" s="258" t="s">
        <v>35</v>
      </c>
      <c r="H53" s="258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221" t="s">
        <v>30</v>
      </c>
      <c r="E58" s="178"/>
      <c r="F58" s="79">
        <v>0.33</v>
      </c>
      <c r="G58" s="77"/>
      <c r="H58" s="70">
        <f>IF(C58*F58=0,"",C58*F58)</f>
        <v>6600</v>
      </c>
    </row>
    <row r="59" spans="1:8" s="10" customFormat="1" ht="15" customHeight="1" x14ac:dyDescent="0.2">
      <c r="A59" s="11"/>
      <c r="B59" s="7"/>
      <c r="C59" s="73">
        <v>15000</v>
      </c>
      <c r="D59" s="233" t="s">
        <v>31</v>
      </c>
      <c r="E59" s="246"/>
      <c r="F59" s="74">
        <v>1.7</v>
      </c>
      <c r="G59" s="78" t="s">
        <v>16</v>
      </c>
      <c r="H59" s="74">
        <f t="shared" ref="H59:H69" si="0">IF(C59*F59=0,"",C59*F59)</f>
        <v>25500</v>
      </c>
    </row>
    <row r="60" spans="1:8" s="10" customFormat="1" ht="15" customHeight="1" x14ac:dyDescent="0.2">
      <c r="A60" s="11"/>
      <c r="B60" s="42"/>
      <c r="C60" s="68">
        <v>5000</v>
      </c>
      <c r="D60" s="269" t="s">
        <v>32</v>
      </c>
      <c r="E60" s="269"/>
      <c r="F60" s="79">
        <v>3.3</v>
      </c>
      <c r="G60" s="77"/>
      <c r="H60" s="70">
        <f t="shared" si="0"/>
        <v>16500</v>
      </c>
    </row>
    <row r="61" spans="1:8" s="10" customFormat="1" ht="15" customHeight="1" x14ac:dyDescent="0.2">
      <c r="A61" s="11"/>
      <c r="B61" s="7"/>
      <c r="C61" s="73">
        <v>50</v>
      </c>
      <c r="D61" s="261" t="s">
        <v>34</v>
      </c>
      <c r="E61" s="261"/>
      <c r="F61" s="74">
        <v>448.18</v>
      </c>
      <c r="G61" s="78" t="s">
        <v>16</v>
      </c>
      <c r="H61" s="74">
        <f t="shared" si="0"/>
        <v>22409</v>
      </c>
    </row>
    <row r="62" spans="1:8" s="10" customFormat="1" ht="15" customHeight="1" x14ac:dyDescent="0.2">
      <c r="A62" s="11"/>
      <c r="B62" s="7"/>
      <c r="C62" s="68">
        <v>50</v>
      </c>
      <c r="D62" s="262" t="s">
        <v>29</v>
      </c>
      <c r="E62" s="262"/>
      <c r="F62" s="79">
        <v>268.70400000000001</v>
      </c>
      <c r="G62" s="77"/>
      <c r="H62" s="70">
        <f t="shared" si="0"/>
        <v>13435.2</v>
      </c>
    </row>
    <row r="63" spans="1:8" s="10" customFormat="1" ht="15" customHeight="1" x14ac:dyDescent="0.2">
      <c r="A63" s="11"/>
      <c r="B63" s="7"/>
      <c r="C63" s="73"/>
      <c r="D63" s="183" t="s">
        <v>16</v>
      </c>
      <c r="E63" s="178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177"/>
      <c r="E64" s="178"/>
      <c r="F64" s="70"/>
      <c r="G64" s="77"/>
      <c r="H64" s="70" t="str">
        <f t="shared" si="0"/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74" t="str">
        <f t="shared" si="0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70" t="str">
        <f t="shared" si="0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74" t="str">
        <f t="shared" si="0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70" t="str">
        <f t="shared" si="0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74" t="str">
        <f t="shared" si="0"/>
        <v/>
      </c>
    </row>
    <row r="70" spans="1:8" s="10" customFormat="1" ht="15" customHeight="1" x14ac:dyDescent="0.2">
      <c r="A70" s="11"/>
      <c r="B70" s="7"/>
      <c r="C70" s="7" t="s">
        <v>16</v>
      </c>
      <c r="D70" s="259" t="s">
        <v>27</v>
      </c>
      <c r="E70" s="259"/>
      <c r="F70" s="259"/>
      <c r="G70" s="44"/>
      <c r="H70" s="23">
        <f>SUM(H58:H69)</f>
        <v>84444.2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G53:H53"/>
    <mergeCell ref="A54:C54"/>
    <mergeCell ref="D70:F70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58:E58"/>
    <mergeCell ref="D44:E44"/>
    <mergeCell ref="D45:E45"/>
    <mergeCell ref="D24:E24"/>
    <mergeCell ref="D25:E25"/>
    <mergeCell ref="D26:E26"/>
    <mergeCell ref="D27:E27"/>
    <mergeCell ref="D28:E28"/>
    <mergeCell ref="D29:E29"/>
    <mergeCell ref="D34:E34"/>
    <mergeCell ref="D35:E35"/>
    <mergeCell ref="D36:E36"/>
    <mergeCell ref="D37:E37"/>
    <mergeCell ref="D38:E38"/>
    <mergeCell ref="D39:E39"/>
    <mergeCell ref="D32:E32"/>
    <mergeCell ref="D33:E33"/>
    <mergeCell ref="D22:E22"/>
    <mergeCell ref="D42:E42"/>
    <mergeCell ref="D43:E43"/>
    <mergeCell ref="F18:G18"/>
    <mergeCell ref="D20:E20"/>
    <mergeCell ref="D21:E21"/>
    <mergeCell ref="D30:E30"/>
    <mergeCell ref="D31:E31"/>
    <mergeCell ref="D40:E40"/>
    <mergeCell ref="D41:E41"/>
    <mergeCell ref="D23:E23"/>
    <mergeCell ref="A3:H3"/>
    <mergeCell ref="A10:B10"/>
    <mergeCell ref="A11:C11"/>
    <mergeCell ref="E11:F11"/>
    <mergeCell ref="A13:C13"/>
    <mergeCell ref="F13:G13"/>
    <mergeCell ref="A17:C17"/>
    <mergeCell ref="F17:G17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showGridLines="0" view="pageLayout" zoomScale="115" zoomScaleNormal="100" zoomScalePageLayoutView="115" workbookViewId="0">
      <selection activeCell="H13" sqref="H13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7109375" style="38" customWidth="1"/>
    <col min="6" max="6" width="8" style="2" customWidth="1"/>
    <col min="7" max="7" width="13.85546875" style="28" customWidth="1"/>
    <col min="8" max="8" width="14.5703125" style="25" customWidth="1"/>
  </cols>
  <sheetData>
    <row r="1" spans="1:8" ht="23.25" customHeight="1" x14ac:dyDescent="0.25"/>
    <row r="2" spans="1:8" ht="28.5" customHeight="1" x14ac:dyDescent="0.25">
      <c r="D2" s="39"/>
      <c r="E2" s="40"/>
    </row>
    <row r="3" spans="1:8" s="22" customFormat="1" ht="12.75" customHeight="1" x14ac:dyDescent="0.25">
      <c r="A3" s="267" t="s">
        <v>66</v>
      </c>
      <c r="B3" s="268"/>
      <c r="C3" s="268"/>
      <c r="D3" s="268"/>
      <c r="E3" s="268"/>
      <c r="F3" s="268"/>
      <c r="G3" s="268"/>
      <c r="H3" s="268"/>
    </row>
    <row r="4" spans="1:8" ht="19.5" customHeight="1" x14ac:dyDescent="0.25"/>
    <row r="5" spans="1:8" s="3" customFormat="1" ht="39.75" customHeight="1" x14ac:dyDescent="0.2">
      <c r="A5" s="98"/>
      <c r="B5" s="99"/>
      <c r="C5" s="100"/>
      <c r="D5" s="100"/>
      <c r="E5" s="4"/>
      <c r="F5" s="5"/>
      <c r="G5" s="29"/>
      <c r="H5" s="23"/>
    </row>
    <row r="6" spans="1:8" s="8" customFormat="1" ht="10.5" customHeight="1" x14ac:dyDescent="0.2">
      <c r="A6" s="101"/>
      <c r="B6" s="102"/>
      <c r="C6" s="103"/>
      <c r="D6" s="103"/>
      <c r="E6" s="7"/>
      <c r="F6" s="35"/>
      <c r="G6" s="30"/>
      <c r="H6" s="24"/>
    </row>
    <row r="7" spans="1:8" s="8" customFormat="1" ht="10.5" customHeight="1" x14ac:dyDescent="0.2">
      <c r="A7" s="98"/>
      <c r="B7" s="104"/>
      <c r="C7" s="105"/>
      <c r="D7" s="105"/>
      <c r="E7" s="7"/>
      <c r="F7" s="35"/>
      <c r="G7" s="30"/>
      <c r="H7" s="24"/>
    </row>
    <row r="8" spans="1:8" s="8" customFormat="1" ht="10.5" customHeight="1" x14ac:dyDescent="0.2">
      <c r="A8" s="106"/>
      <c r="B8" s="104"/>
      <c r="C8" s="105"/>
      <c r="D8" s="105"/>
      <c r="E8" s="7"/>
      <c r="F8" s="35"/>
      <c r="G8" s="30"/>
      <c r="H8" s="24"/>
    </row>
    <row r="9" spans="1:8" s="8" customFormat="1" ht="10.5" customHeight="1" x14ac:dyDescent="0.2">
      <c r="A9" s="107"/>
      <c r="B9" s="108"/>
      <c r="C9" s="105"/>
      <c r="D9" s="105"/>
      <c r="E9" s="7"/>
      <c r="F9" s="35"/>
      <c r="G9" s="30"/>
      <c r="H9" s="24"/>
    </row>
    <row r="10" spans="1:8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8" s="52" customFormat="1" ht="19.5" customHeight="1" x14ac:dyDescent="0.25">
      <c r="A11" s="218" t="s">
        <v>26</v>
      </c>
      <c r="B11" s="219"/>
      <c r="C11" s="219"/>
      <c r="D11" s="50"/>
      <c r="E11" s="219" t="s">
        <v>18</v>
      </c>
      <c r="F11" s="219"/>
      <c r="G11" s="51" t="s">
        <v>25</v>
      </c>
      <c r="H11" s="49">
        <v>45139</v>
      </c>
    </row>
    <row r="12" spans="1:8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8" s="8" customFormat="1" ht="15" customHeight="1" x14ac:dyDescent="0.2">
      <c r="A13" s="263" t="s">
        <v>8</v>
      </c>
      <c r="B13" s="211"/>
      <c r="C13" s="264"/>
      <c r="D13" s="150">
        <v>100000</v>
      </c>
      <c r="E13" s="34"/>
      <c r="F13" s="209" t="s">
        <v>9</v>
      </c>
      <c r="G13" s="209"/>
      <c r="H13" s="58">
        <f>D15</f>
        <v>35089.4784</v>
      </c>
    </row>
    <row r="14" spans="1:8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8" s="10" customFormat="1" ht="15" customHeight="1" x14ac:dyDescent="0.2">
      <c r="A15" s="263" t="s">
        <v>17</v>
      </c>
      <c r="B15" s="211"/>
      <c r="C15" s="264"/>
      <c r="D15" s="61">
        <f>H46-G46</f>
        <v>35089.4784</v>
      </c>
      <c r="E15" s="21"/>
      <c r="F15" s="209"/>
      <c r="G15" s="210"/>
      <c r="H15" s="24"/>
    </row>
    <row r="16" spans="1:8" s="10" customFormat="1" ht="15" customHeight="1" x14ac:dyDescent="0.2">
      <c r="A16" s="263" t="s">
        <v>11</v>
      </c>
      <c r="B16" s="264"/>
      <c r="C16" s="264"/>
      <c r="D16" s="62">
        <f>H61+H62</f>
        <v>29391.199999999997</v>
      </c>
      <c r="E16" s="211"/>
      <c r="F16" s="211"/>
      <c r="G16" s="211"/>
      <c r="H16" s="24"/>
    </row>
    <row r="17" spans="1:10" s="10" customFormat="1" ht="15" customHeight="1" x14ac:dyDescent="0.2">
      <c r="A17" s="263" t="s">
        <v>12</v>
      </c>
      <c r="B17" s="264"/>
      <c r="C17" s="264"/>
      <c r="D17" s="63">
        <f>H58+H59+H60</f>
        <v>33900</v>
      </c>
      <c r="E17" s="37"/>
      <c r="F17" s="265" t="s">
        <v>10</v>
      </c>
      <c r="G17" s="266"/>
      <c r="H17" s="60">
        <f>D15+D16+D17</f>
        <v>98380.678400000004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>
        <v>45139</v>
      </c>
      <c r="B21" s="67" t="s">
        <v>19</v>
      </c>
      <c r="C21" s="68"/>
      <c r="D21" s="193" t="s">
        <v>38</v>
      </c>
      <c r="E21" s="194"/>
      <c r="F21" s="69" t="s">
        <v>16</v>
      </c>
      <c r="G21" s="70"/>
      <c r="H21" s="70">
        <f>100000*1</f>
        <v>100000</v>
      </c>
    </row>
    <row r="22" spans="1:10" s="10" customFormat="1" ht="15" customHeight="1" x14ac:dyDescent="0.2">
      <c r="A22" s="81">
        <v>45139</v>
      </c>
      <c r="B22" s="72" t="s">
        <v>20</v>
      </c>
      <c r="C22" s="73">
        <v>20000</v>
      </c>
      <c r="D22" s="261" t="s">
        <v>30</v>
      </c>
      <c r="E22" s="261"/>
      <c r="F22" s="74">
        <v>0.22</v>
      </c>
      <c r="G22" s="74">
        <f>C22*F22</f>
        <v>4400</v>
      </c>
      <c r="H22" s="74"/>
    </row>
    <row r="23" spans="1:10" s="10" customFormat="1" ht="15" customHeight="1" x14ac:dyDescent="0.2">
      <c r="A23" s="66">
        <v>45139</v>
      </c>
      <c r="B23" s="67" t="s">
        <v>21</v>
      </c>
      <c r="C23" s="68"/>
      <c r="D23" s="197" t="s">
        <v>23</v>
      </c>
      <c r="E23" s="197"/>
      <c r="F23" s="70"/>
      <c r="G23" s="70">
        <f>88+(C22*0.001)</f>
        <v>108</v>
      </c>
      <c r="H23" s="70"/>
    </row>
    <row r="24" spans="1:10" s="10" customFormat="1" ht="15" customHeight="1" x14ac:dyDescent="0.2">
      <c r="A24" s="81">
        <v>45139</v>
      </c>
      <c r="B24" s="72" t="s">
        <v>22</v>
      </c>
      <c r="C24" s="73"/>
      <c r="D24" s="198" t="s">
        <v>24</v>
      </c>
      <c r="E24" s="198"/>
      <c r="F24" s="74"/>
      <c r="G24" s="74">
        <f>G22*0.018</f>
        <v>79.199999999999989</v>
      </c>
      <c r="H24" s="74"/>
    </row>
    <row r="25" spans="1:10" s="10" customFormat="1" ht="15" customHeight="1" x14ac:dyDescent="0.2">
      <c r="A25" s="66">
        <v>45139</v>
      </c>
      <c r="B25" s="67" t="s">
        <v>16</v>
      </c>
      <c r="C25" s="68"/>
      <c r="D25" s="193" t="s">
        <v>16</v>
      </c>
      <c r="E25" s="194"/>
      <c r="F25" s="69" t="s">
        <v>16</v>
      </c>
      <c r="G25" s="70"/>
      <c r="H25" s="70" t="s">
        <v>16</v>
      </c>
    </row>
    <row r="26" spans="1:10" s="10" customFormat="1" ht="15" customHeight="1" x14ac:dyDescent="0.2">
      <c r="A26" s="81">
        <v>45139</v>
      </c>
      <c r="B26" s="72" t="s">
        <v>20</v>
      </c>
      <c r="C26" s="73">
        <v>15000</v>
      </c>
      <c r="D26" s="261" t="s">
        <v>33</v>
      </c>
      <c r="E26" s="261"/>
      <c r="F26" s="74">
        <v>1.05</v>
      </c>
      <c r="G26" s="74">
        <f>C26*F26</f>
        <v>15750</v>
      </c>
      <c r="H26" s="74"/>
    </row>
    <row r="27" spans="1:10" s="10" customFormat="1" ht="15" customHeight="1" x14ac:dyDescent="0.2">
      <c r="A27" s="66">
        <v>45139</v>
      </c>
      <c r="B27" s="67" t="s">
        <v>21</v>
      </c>
      <c r="C27" s="68"/>
      <c r="D27" s="197" t="s">
        <v>23</v>
      </c>
      <c r="E27" s="197"/>
      <c r="F27" s="70"/>
      <c r="G27" s="70">
        <f>88+(C26*0.001)</f>
        <v>103</v>
      </c>
      <c r="H27" s="70"/>
    </row>
    <row r="28" spans="1:10" s="10" customFormat="1" ht="15" customHeight="1" x14ac:dyDescent="0.2">
      <c r="A28" s="81">
        <v>45139</v>
      </c>
      <c r="B28" s="72" t="s">
        <v>22</v>
      </c>
      <c r="C28" s="73"/>
      <c r="D28" s="198" t="s">
        <v>24</v>
      </c>
      <c r="E28" s="198"/>
      <c r="F28" s="74"/>
      <c r="G28" s="74">
        <f>G26*0.018</f>
        <v>283.5</v>
      </c>
      <c r="H28" s="74"/>
    </row>
    <row r="29" spans="1:10" s="10" customFormat="1" ht="15" customHeight="1" x14ac:dyDescent="0.2">
      <c r="A29" s="66">
        <v>45139</v>
      </c>
      <c r="B29" s="67" t="s">
        <v>16</v>
      </c>
      <c r="C29" s="68"/>
      <c r="D29" s="193" t="s">
        <v>16</v>
      </c>
      <c r="E29" s="194"/>
      <c r="F29" s="69" t="s">
        <v>16</v>
      </c>
      <c r="G29" s="70"/>
      <c r="H29" s="70" t="s">
        <v>16</v>
      </c>
    </row>
    <row r="30" spans="1:10" s="10" customFormat="1" ht="15" customHeight="1" x14ac:dyDescent="0.2">
      <c r="A30" s="81">
        <v>45139</v>
      </c>
      <c r="B30" s="72" t="s">
        <v>20</v>
      </c>
      <c r="C30" s="73">
        <v>5000</v>
      </c>
      <c r="D30" s="261" t="s">
        <v>32</v>
      </c>
      <c r="E30" s="261"/>
      <c r="F30" s="74">
        <v>2.75</v>
      </c>
      <c r="G30" s="74">
        <f>C30*F30</f>
        <v>13750</v>
      </c>
      <c r="H30" s="74"/>
    </row>
    <row r="31" spans="1:10" s="10" customFormat="1" ht="15" customHeight="1" x14ac:dyDescent="0.2">
      <c r="A31" s="66">
        <v>45139</v>
      </c>
      <c r="B31" s="67" t="s">
        <v>21</v>
      </c>
      <c r="C31" s="68"/>
      <c r="D31" s="197" t="s">
        <v>23</v>
      </c>
      <c r="E31" s="197"/>
      <c r="F31" s="70"/>
      <c r="G31" s="70">
        <f>88+(C30*0.001)</f>
        <v>93</v>
      </c>
      <c r="H31" s="70"/>
    </row>
    <row r="32" spans="1:10" s="10" customFormat="1" ht="15" customHeight="1" x14ac:dyDescent="0.2">
      <c r="A32" s="81">
        <v>45139</v>
      </c>
      <c r="B32" s="72" t="s">
        <v>22</v>
      </c>
      <c r="C32" s="73"/>
      <c r="D32" s="198" t="s">
        <v>24</v>
      </c>
      <c r="E32" s="198"/>
      <c r="F32" s="74"/>
      <c r="G32" s="74">
        <f>G30*0.018</f>
        <v>247.49999999999997</v>
      </c>
      <c r="H32" s="74"/>
    </row>
    <row r="33" spans="1:8" s="10" customFormat="1" ht="15" customHeight="1" x14ac:dyDescent="0.2">
      <c r="A33" s="66">
        <v>45139</v>
      </c>
      <c r="B33" s="67" t="s">
        <v>16</v>
      </c>
      <c r="C33" s="68"/>
      <c r="D33" s="193" t="s">
        <v>16</v>
      </c>
      <c r="E33" s="194"/>
      <c r="F33" s="69" t="s">
        <v>16</v>
      </c>
      <c r="G33" s="70"/>
      <c r="H33" s="70" t="s">
        <v>16</v>
      </c>
    </row>
    <row r="34" spans="1:8" s="10" customFormat="1" ht="15" customHeight="1" x14ac:dyDescent="0.2">
      <c r="A34" s="81">
        <v>45139</v>
      </c>
      <c r="B34" s="72" t="s">
        <v>20</v>
      </c>
      <c r="C34" s="73">
        <v>40</v>
      </c>
      <c r="D34" s="261" t="s">
        <v>34</v>
      </c>
      <c r="E34" s="261"/>
      <c r="F34" s="74">
        <v>451.28</v>
      </c>
      <c r="G34" s="74">
        <f>C34*F34</f>
        <v>18051.199999999997</v>
      </c>
      <c r="H34" s="74"/>
    </row>
    <row r="35" spans="1:8" s="10" customFormat="1" ht="15" customHeight="1" x14ac:dyDescent="0.2">
      <c r="A35" s="66">
        <v>45139</v>
      </c>
      <c r="B35" s="67" t="s">
        <v>21</v>
      </c>
      <c r="C35" s="68"/>
      <c r="D35" s="197" t="s">
        <v>23</v>
      </c>
      <c r="E35" s="197"/>
      <c r="F35" s="70"/>
      <c r="G35" s="70">
        <f>88+(C34*0.001)</f>
        <v>88.04</v>
      </c>
      <c r="H35" s="70"/>
    </row>
    <row r="36" spans="1:8" s="10" customFormat="1" ht="15" customHeight="1" x14ac:dyDescent="0.2">
      <c r="A36" s="81">
        <v>45139</v>
      </c>
      <c r="B36" s="72" t="s">
        <v>22</v>
      </c>
      <c r="C36" s="73"/>
      <c r="D36" s="198" t="s">
        <v>24</v>
      </c>
      <c r="E36" s="198"/>
      <c r="F36" s="74"/>
      <c r="G36" s="74">
        <f>G34*0.018</f>
        <v>324.9215999999999</v>
      </c>
      <c r="H36" s="74"/>
    </row>
    <row r="37" spans="1:8" ht="15" customHeight="1" x14ac:dyDescent="0.25">
      <c r="A37" s="66">
        <v>45139</v>
      </c>
      <c r="B37" s="67" t="s">
        <v>16</v>
      </c>
      <c r="C37" s="68"/>
      <c r="D37" s="193" t="s">
        <v>16</v>
      </c>
      <c r="E37" s="194"/>
      <c r="F37" s="69" t="s">
        <v>16</v>
      </c>
      <c r="G37" s="70"/>
      <c r="H37" s="70" t="s">
        <v>16</v>
      </c>
    </row>
    <row r="38" spans="1:8" ht="15" customHeight="1" x14ac:dyDescent="0.25">
      <c r="A38" s="81">
        <v>45139</v>
      </c>
      <c r="B38" s="72" t="s">
        <v>20</v>
      </c>
      <c r="C38" s="73">
        <v>40</v>
      </c>
      <c r="D38" s="261" t="s">
        <v>29</v>
      </c>
      <c r="E38" s="261"/>
      <c r="F38" s="74">
        <v>283.5</v>
      </c>
      <c r="G38" s="74">
        <f>C38*F38</f>
        <v>11340</v>
      </c>
      <c r="H38" s="74"/>
    </row>
    <row r="39" spans="1:8" ht="15" customHeight="1" x14ac:dyDescent="0.25">
      <c r="A39" s="66">
        <v>45139</v>
      </c>
      <c r="B39" s="67" t="s">
        <v>21</v>
      </c>
      <c r="C39" s="68"/>
      <c r="D39" s="197" t="s">
        <v>23</v>
      </c>
      <c r="E39" s="197"/>
      <c r="F39" s="70"/>
      <c r="G39" s="70">
        <f>88+(C38*0.001)</f>
        <v>88.04</v>
      </c>
      <c r="H39" s="70"/>
    </row>
    <row r="40" spans="1:8" ht="15" customHeight="1" x14ac:dyDescent="0.25">
      <c r="A40" s="81">
        <v>45139</v>
      </c>
      <c r="B40" s="72" t="s">
        <v>22</v>
      </c>
      <c r="C40" s="73"/>
      <c r="D40" s="198" t="s">
        <v>24</v>
      </c>
      <c r="E40" s="198"/>
      <c r="F40" s="74"/>
      <c r="G40" s="74">
        <f>G38*0.018</f>
        <v>204.11999999999998</v>
      </c>
      <c r="H40" s="74"/>
    </row>
    <row r="41" spans="1:8" ht="15" customHeight="1" x14ac:dyDescent="0.25">
      <c r="A41" s="66" t="s">
        <v>16</v>
      </c>
      <c r="B41" s="67" t="s">
        <v>16</v>
      </c>
      <c r="C41" s="68"/>
      <c r="D41" s="231" t="s">
        <v>16</v>
      </c>
      <c r="E41" s="232"/>
      <c r="F41" s="69" t="s">
        <v>16</v>
      </c>
      <c r="G41" s="70"/>
      <c r="H41" s="70" t="s">
        <v>16</v>
      </c>
    </row>
    <row r="42" spans="1:8" ht="15" customHeight="1" x14ac:dyDescent="0.25">
      <c r="A42" s="71" t="s">
        <v>16</v>
      </c>
      <c r="B42" s="72" t="s">
        <v>16</v>
      </c>
      <c r="C42" s="73" t="s">
        <v>16</v>
      </c>
      <c r="D42" s="233" t="s">
        <v>16</v>
      </c>
      <c r="E42" s="234"/>
      <c r="F42" s="74" t="s">
        <v>16</v>
      </c>
      <c r="G42" s="74" t="s">
        <v>16</v>
      </c>
      <c r="H42" s="74"/>
    </row>
    <row r="43" spans="1:8" ht="15" customHeight="1" x14ac:dyDescent="0.25">
      <c r="A43" s="66" t="s">
        <v>16</v>
      </c>
      <c r="B43" s="67" t="s">
        <v>16</v>
      </c>
      <c r="C43" s="68"/>
      <c r="D43" s="177" t="s">
        <v>16</v>
      </c>
      <c r="E43" s="190"/>
      <c r="F43" s="70"/>
      <c r="G43" s="70" t="s">
        <v>16</v>
      </c>
      <c r="H43" s="70"/>
    </row>
    <row r="44" spans="1:8" ht="15" customHeight="1" x14ac:dyDescent="0.25">
      <c r="A44" s="71" t="s">
        <v>16</v>
      </c>
      <c r="B44" s="72" t="s">
        <v>16</v>
      </c>
      <c r="C44" s="73"/>
      <c r="D44" s="191" t="s">
        <v>16</v>
      </c>
      <c r="E44" s="192"/>
      <c r="F44" s="74"/>
      <c r="G44" s="74" t="s">
        <v>16</v>
      </c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70"/>
      <c r="H45" s="70" t="s">
        <v>16</v>
      </c>
    </row>
    <row r="46" spans="1:8" s="10" customFormat="1" ht="15.75" customHeight="1" x14ac:dyDescent="0.2">
      <c r="A46" s="11" t="s">
        <v>16</v>
      </c>
      <c r="B46" s="7" t="s">
        <v>16</v>
      </c>
      <c r="C46" s="19"/>
      <c r="D46" s="7"/>
      <c r="E46" s="54" t="s">
        <v>15</v>
      </c>
      <c r="F46" s="44"/>
      <c r="G46" s="41">
        <f>SUM(G21:G45)</f>
        <v>64910.5216</v>
      </c>
      <c r="H46" s="41">
        <f>SUM(H21:H45)</f>
        <v>100000</v>
      </c>
    </row>
    <row r="47" spans="1:8" s="10" customFormat="1" ht="15.7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.7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8" s="10" customFormat="1" ht="15.7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8" s="10" customFormat="1" ht="15.7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8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8" s="10" customFormat="1" ht="15" customHeight="1" x14ac:dyDescent="0.2">
      <c r="A52" s="8"/>
      <c r="B52" s="8"/>
      <c r="C52" s="33"/>
    </row>
    <row r="53" spans="1:8" s="10" customFormat="1" ht="15" customHeight="1" x14ac:dyDescent="0.2">
      <c r="G53" s="258" t="s">
        <v>28</v>
      </c>
      <c r="H53" s="258"/>
    </row>
    <row r="54" spans="1:8" s="10" customFormat="1" ht="15" customHeight="1" x14ac:dyDescent="0.2">
      <c r="A54" s="196"/>
      <c r="B54" s="196"/>
      <c r="C54" s="196"/>
    </row>
    <row r="55" spans="1:8" s="10" customFormat="1" ht="15" customHeight="1" x14ac:dyDescent="0.2">
      <c r="A55" s="11"/>
      <c r="B55" s="7"/>
      <c r="C55" s="7"/>
    </row>
    <row r="56" spans="1:8" s="10" customFormat="1" ht="15" customHeight="1" x14ac:dyDescent="0.2">
      <c r="A56" s="11"/>
      <c r="B56" s="7"/>
      <c r="C56" s="53" t="s">
        <v>14</v>
      </c>
      <c r="D56" s="43"/>
      <c r="E56" s="43"/>
      <c r="F56" s="35"/>
      <c r="G56" s="27"/>
      <c r="H56" s="24"/>
    </row>
    <row r="57" spans="1:8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7"/>
      <c r="H57" s="56" t="s">
        <v>13</v>
      </c>
    </row>
    <row r="58" spans="1:8" s="10" customFormat="1" ht="15" customHeight="1" x14ac:dyDescent="0.2">
      <c r="A58" s="11"/>
      <c r="B58" s="7"/>
      <c r="C58" s="68">
        <v>20000</v>
      </c>
      <c r="D58" s="221" t="s">
        <v>30</v>
      </c>
      <c r="E58" s="178"/>
      <c r="F58" s="79">
        <v>0.22</v>
      </c>
      <c r="G58" s="77"/>
      <c r="H58" s="70">
        <f>IF(C58*F58=0,"",C58*F58)</f>
        <v>4400</v>
      </c>
    </row>
    <row r="59" spans="1:8" s="10" customFormat="1" ht="15" customHeight="1" x14ac:dyDescent="0.2">
      <c r="A59" s="11"/>
      <c r="B59" s="7"/>
      <c r="C59" s="73">
        <v>15000</v>
      </c>
      <c r="D59" s="233" t="s">
        <v>31</v>
      </c>
      <c r="E59" s="246"/>
      <c r="F59" s="74">
        <v>1.05</v>
      </c>
      <c r="G59" s="78" t="s">
        <v>16</v>
      </c>
      <c r="H59" s="74">
        <f t="shared" ref="H59:H63" si="0">IF(C59*F59=0,"",C59*F59)</f>
        <v>15750</v>
      </c>
    </row>
    <row r="60" spans="1:8" s="10" customFormat="1" ht="15" customHeight="1" x14ac:dyDescent="0.2">
      <c r="A60" s="11"/>
      <c r="B60" s="42"/>
      <c r="C60" s="68">
        <v>5000</v>
      </c>
      <c r="D60" s="269" t="s">
        <v>32</v>
      </c>
      <c r="E60" s="269"/>
      <c r="F60" s="79">
        <v>2.75</v>
      </c>
      <c r="G60" s="77"/>
      <c r="H60" s="70">
        <f t="shared" si="0"/>
        <v>13750</v>
      </c>
    </row>
    <row r="61" spans="1:8" s="10" customFormat="1" ht="15" customHeight="1" x14ac:dyDescent="0.2">
      <c r="A61" s="11"/>
      <c r="B61" s="7"/>
      <c r="C61" s="73">
        <v>40</v>
      </c>
      <c r="D61" s="261" t="s">
        <v>34</v>
      </c>
      <c r="E61" s="261"/>
      <c r="F61" s="74">
        <v>451.28</v>
      </c>
      <c r="G61" s="78" t="s">
        <v>16</v>
      </c>
      <c r="H61" s="74">
        <f t="shared" si="0"/>
        <v>18051.199999999997</v>
      </c>
    </row>
    <row r="62" spans="1:8" s="10" customFormat="1" ht="15" customHeight="1" x14ac:dyDescent="0.2">
      <c r="A62" s="11"/>
      <c r="B62" s="7"/>
      <c r="C62" s="68">
        <v>40</v>
      </c>
      <c r="D62" s="262" t="s">
        <v>29</v>
      </c>
      <c r="E62" s="262"/>
      <c r="F62" s="79">
        <v>283.5</v>
      </c>
      <c r="G62" s="77"/>
      <c r="H62" s="70">
        <f t="shared" si="0"/>
        <v>11340</v>
      </c>
    </row>
    <row r="63" spans="1:8" s="10" customFormat="1" ht="15" customHeight="1" x14ac:dyDescent="0.2">
      <c r="A63" s="11"/>
      <c r="B63" s="7"/>
      <c r="C63" s="73"/>
      <c r="D63" s="183" t="s">
        <v>16</v>
      </c>
      <c r="E63" s="178"/>
      <c r="F63" s="74"/>
      <c r="G63" s="78" t="s">
        <v>16</v>
      </c>
      <c r="H63" s="74" t="str">
        <f t="shared" si="0"/>
        <v/>
      </c>
    </row>
    <row r="64" spans="1:8" s="10" customFormat="1" ht="15" customHeight="1" x14ac:dyDescent="0.2">
      <c r="C64" s="68"/>
      <c r="D64" s="177"/>
      <c r="E64" s="178"/>
      <c r="F64" s="70"/>
      <c r="G64" s="77"/>
      <c r="H64" s="70" t="str">
        <f t="shared" ref="H64:H69" si="1">IF(C64*F64=0,"",C64*F64)</f>
        <v/>
      </c>
    </row>
    <row r="65" spans="1:8" s="10" customFormat="1" ht="15" customHeight="1" x14ac:dyDescent="0.2">
      <c r="A65" s="11"/>
      <c r="B65" s="7"/>
      <c r="C65" s="73"/>
      <c r="D65" s="183" t="s">
        <v>16</v>
      </c>
      <c r="E65" s="178"/>
      <c r="F65" s="74"/>
      <c r="G65" s="78" t="s">
        <v>16</v>
      </c>
      <c r="H65" s="74" t="str">
        <f t="shared" si="1"/>
        <v/>
      </c>
    </row>
    <row r="66" spans="1:8" s="10" customFormat="1" ht="15" customHeight="1" x14ac:dyDescent="0.2">
      <c r="A66" s="11"/>
      <c r="B66" s="7"/>
      <c r="C66" s="68"/>
      <c r="D66" s="177"/>
      <c r="E66" s="178"/>
      <c r="F66" s="70"/>
      <c r="G66" s="77"/>
      <c r="H66" s="70" t="str">
        <f t="shared" si="1"/>
        <v/>
      </c>
    </row>
    <row r="67" spans="1:8" s="10" customFormat="1" ht="15" customHeight="1" x14ac:dyDescent="0.2">
      <c r="A67" s="11"/>
      <c r="B67" s="7"/>
      <c r="C67" s="73"/>
      <c r="D67" s="183" t="s">
        <v>16</v>
      </c>
      <c r="E67" s="178"/>
      <c r="F67" s="74"/>
      <c r="G67" s="78" t="s">
        <v>16</v>
      </c>
      <c r="H67" s="74" t="str">
        <f t="shared" si="1"/>
        <v/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70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74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259" t="s">
        <v>27</v>
      </c>
      <c r="E70" s="259"/>
      <c r="F70" s="259"/>
      <c r="G70" s="44"/>
      <c r="H70" s="23">
        <f>SUM(H58:H69)</f>
        <v>63291.199999999997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</sheetData>
  <mergeCells count="55">
    <mergeCell ref="A54:C54"/>
    <mergeCell ref="D70:F70"/>
    <mergeCell ref="G53:H53"/>
    <mergeCell ref="D61:E61"/>
    <mergeCell ref="D62:E62"/>
    <mergeCell ref="D59:E59"/>
    <mergeCell ref="D60:E60"/>
    <mergeCell ref="D64:E64"/>
    <mergeCell ref="D69:E69"/>
    <mergeCell ref="D45:E45"/>
    <mergeCell ref="D65:E65"/>
    <mergeCell ref="D66:E66"/>
    <mergeCell ref="D67:E67"/>
    <mergeCell ref="D68:E68"/>
    <mergeCell ref="D58:E58"/>
    <mergeCell ref="D63:E63"/>
    <mergeCell ref="D38:E38"/>
    <mergeCell ref="D39:E39"/>
    <mergeCell ref="D40:E40"/>
    <mergeCell ref="D42:E42"/>
    <mergeCell ref="D44:E44"/>
    <mergeCell ref="D43:E43"/>
    <mergeCell ref="D41:E41"/>
    <mergeCell ref="D37:E37"/>
    <mergeCell ref="A14:B14"/>
    <mergeCell ref="A3:H3"/>
    <mergeCell ref="E11:F11"/>
    <mergeCell ref="A13:C13"/>
    <mergeCell ref="F13:G13"/>
    <mergeCell ref="A10:B10"/>
    <mergeCell ref="A11:C11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30:E30"/>
    <mergeCell ref="D31:E31"/>
    <mergeCell ref="D32:E32"/>
    <mergeCell ref="D25:E25"/>
    <mergeCell ref="D34:E34"/>
    <mergeCell ref="D35:E35"/>
    <mergeCell ref="D36:E36"/>
    <mergeCell ref="D22:E22"/>
    <mergeCell ref="D23:E23"/>
    <mergeCell ref="D24:E24"/>
    <mergeCell ref="D26:E26"/>
    <mergeCell ref="D27:E27"/>
    <mergeCell ref="D28:E28"/>
    <mergeCell ref="D29:E29"/>
    <mergeCell ref="D33:E3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C2FE-4F8D-473E-8F9F-394CEF19D822}">
  <dimension ref="A1:J108"/>
  <sheetViews>
    <sheetView showGridLines="0" view="pageLayout" topLeftCell="A8" zoomScale="115" zoomScaleNormal="100" zoomScalePageLayoutView="115" workbookViewId="0">
      <selection activeCell="A26" sqref="A26:H28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142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151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45762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'32'!$H$13</f>
        <v>-6797.5800600000257</v>
      </c>
      <c r="E13" s="34"/>
      <c r="F13" s="220" t="s">
        <v>9</v>
      </c>
      <c r="G13" s="220"/>
      <c r="H13" s="163">
        <f>D15</f>
        <v>2743.4199399999743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2743.4199399999743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SUM(H58:H61)+H63</f>
        <v>1038193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>
        <f>H62</f>
        <v>3382.5</v>
      </c>
      <c r="E17" s="37"/>
      <c r="F17" s="212" t="s">
        <v>10</v>
      </c>
      <c r="G17" s="213"/>
      <c r="H17" s="60">
        <f>D15+D16+D17</f>
        <v>1044318.9199399999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84"/>
      <c r="E21" s="188"/>
      <c r="F21" s="114"/>
      <c r="G21" s="120"/>
      <c r="H21" s="70"/>
    </row>
    <row r="22" spans="1:10" s="10" customFormat="1" ht="15" customHeight="1" x14ac:dyDescent="0.2">
      <c r="A22" s="71">
        <v>45758</v>
      </c>
      <c r="B22" s="152" t="s">
        <v>39</v>
      </c>
      <c r="C22" s="127">
        <v>250</v>
      </c>
      <c r="D22" s="179" t="s">
        <v>152</v>
      </c>
      <c r="E22" s="180"/>
      <c r="F22" s="123">
        <v>88.4</v>
      </c>
      <c r="G22" s="157" t="s">
        <v>16</v>
      </c>
      <c r="H22" s="158">
        <f>C22*F22</f>
        <v>22100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>
        <v>45761</v>
      </c>
      <c r="B26" s="152" t="s">
        <v>20</v>
      </c>
      <c r="C26" s="127">
        <v>500</v>
      </c>
      <c r="D26" s="186" t="s">
        <v>153</v>
      </c>
      <c r="E26" s="189"/>
      <c r="F26" s="123">
        <v>24.5</v>
      </c>
      <c r="G26" s="157">
        <f>C26*F26</f>
        <v>12250</v>
      </c>
      <c r="H26" s="158"/>
    </row>
    <row r="27" spans="1:10" s="10" customFormat="1" ht="15" customHeight="1" x14ac:dyDescent="0.2">
      <c r="A27" s="119"/>
      <c r="B27" s="67" t="s">
        <v>21</v>
      </c>
      <c r="C27" s="68"/>
      <c r="D27" s="197" t="s">
        <v>23</v>
      </c>
      <c r="E27" s="197"/>
      <c r="F27" s="70"/>
      <c r="G27" s="120">
        <f>88+(C26*0.001)</f>
        <v>88.5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198" t="s">
        <v>24</v>
      </c>
      <c r="E28" s="198"/>
      <c r="F28" s="74"/>
      <c r="G28" s="121">
        <f>G26*0.018</f>
        <v>220.49999999999997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86"/>
      <c r="E30" s="18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9"/>
      <c r="E34" s="199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12559</v>
      </c>
      <c r="H46" s="41">
        <f>SUM(H21:H45)</f>
        <v>22100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148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>
        <v>500</v>
      </c>
      <c r="D58" s="184" t="s">
        <v>153</v>
      </c>
      <c r="E58" s="185"/>
      <c r="F58" s="79">
        <v>24.42</v>
      </c>
      <c r="G58" s="77" t="s">
        <v>16</v>
      </c>
      <c r="H58" s="134">
        <f>C58*F58</f>
        <v>12210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86" t="s">
        <v>29</v>
      </c>
      <c r="E59" s="187"/>
      <c r="F59" s="123">
        <v>1484.5</v>
      </c>
      <c r="G59" s="160" t="s">
        <v>16</v>
      </c>
      <c r="H59" s="135">
        <f t="shared" ref="H59:H61" si="0">C59*F59</f>
        <v>890700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477.24</v>
      </c>
      <c r="G60" s="77"/>
      <c r="H60" s="134">
        <f t="shared" si="0"/>
        <v>119310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186" t="s">
        <v>149</v>
      </c>
      <c r="E61" s="187"/>
      <c r="F61" s="74">
        <v>32.6</v>
      </c>
      <c r="G61" s="78" t="s">
        <v>16</v>
      </c>
      <c r="H61" s="137">
        <f t="shared" si="0"/>
        <v>7498</v>
      </c>
    </row>
    <row r="62" spans="1:10" s="10" customFormat="1" ht="15" customHeight="1" x14ac:dyDescent="0.2">
      <c r="A62" s="11"/>
      <c r="B62" s="113" t="s">
        <v>43</v>
      </c>
      <c r="C62" s="173">
        <v>150</v>
      </c>
      <c r="D62" s="181" t="s">
        <v>145</v>
      </c>
      <c r="E62" s="182"/>
      <c r="F62" s="79">
        <v>22.55</v>
      </c>
      <c r="G62" s="77"/>
      <c r="H62" s="134">
        <f>C62*F62</f>
        <v>3382.5</v>
      </c>
    </row>
    <row r="63" spans="1:10" s="10" customFormat="1" ht="15" customHeight="1" x14ac:dyDescent="0.2">
      <c r="A63" s="11"/>
      <c r="B63" s="148" t="s">
        <v>67</v>
      </c>
      <c r="C63" s="68">
        <v>100</v>
      </c>
      <c r="D63" s="184" t="s">
        <v>99</v>
      </c>
      <c r="E63" s="188"/>
      <c r="F63" s="79">
        <v>84.75</v>
      </c>
      <c r="G63" s="77"/>
      <c r="H63" s="134">
        <f t="shared" ref="H63" si="1">C63*F63</f>
        <v>8475</v>
      </c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79"/>
      <c r="E65" s="180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3"/>
      <c r="E66" s="224"/>
      <c r="F66" s="70"/>
      <c r="G66" s="77"/>
      <c r="H66" s="134"/>
    </row>
    <row r="67" spans="1:8" s="10" customFormat="1" ht="15" customHeight="1" x14ac:dyDescent="0.2">
      <c r="A67" s="11"/>
      <c r="C67" s="127"/>
      <c r="D67" s="179"/>
      <c r="E67" s="180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ref="H68:H69" si="2">IF(C68*F68=0,"",C68*F68)</f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2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1041575.5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F155-4C8D-4746-93AC-1C9206B2F04C}">
  <dimension ref="A1:J108"/>
  <sheetViews>
    <sheetView showGridLines="0" view="pageLayout" zoomScale="115" zoomScaleNormal="100" zoomScalePageLayoutView="115" workbookViewId="0">
      <selection activeCell="D16" sqref="D16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142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150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45749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'32'!$H$13</f>
        <v>-6797.5800600000257</v>
      </c>
      <c r="E13" s="34"/>
      <c r="F13" s="220" t="s">
        <v>9</v>
      </c>
      <c r="G13" s="220"/>
      <c r="H13" s="163">
        <f>D15</f>
        <v>-6797.5800600000257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-6797.5800600000257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SUM(H58:H61)+H64</f>
        <v>929347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>
        <f>H62</f>
        <v>3510</v>
      </c>
      <c r="E17" s="37"/>
      <c r="F17" s="212" t="s">
        <v>10</v>
      </c>
      <c r="G17" s="213"/>
      <c r="H17" s="60">
        <f>D15+D16+D17</f>
        <v>926059.41993999993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84"/>
      <c r="E21" s="188"/>
      <c r="F21" s="114"/>
      <c r="G21" s="120"/>
      <c r="H21" s="70"/>
    </row>
    <row r="22" spans="1:10" s="10" customFormat="1" ht="15" customHeight="1" x14ac:dyDescent="0.2">
      <c r="A22" s="71"/>
      <c r="B22" s="152"/>
      <c r="C22" s="127"/>
      <c r="D22" s="186"/>
      <c r="E22" s="189"/>
      <c r="F22" s="123"/>
      <c r="G22" s="157"/>
      <c r="H22" s="158"/>
    </row>
    <row r="23" spans="1:10" s="10" customFormat="1" ht="15" customHeight="1" x14ac:dyDescent="0.2">
      <c r="A23" s="119"/>
      <c r="B23" s="67"/>
      <c r="C23" s="68"/>
      <c r="D23" s="197"/>
      <c r="E23" s="197"/>
      <c r="F23" s="70"/>
      <c r="G23" s="120"/>
      <c r="H23" s="167"/>
    </row>
    <row r="24" spans="1:10" s="10" customFormat="1" ht="15" customHeight="1" x14ac:dyDescent="0.2">
      <c r="A24" s="156"/>
      <c r="B24" s="72"/>
      <c r="C24" s="73"/>
      <c r="D24" s="198"/>
      <c r="E24" s="198"/>
      <c r="F24" s="74"/>
      <c r="G24" s="121"/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179"/>
      <c r="E26" s="180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77"/>
      <c r="E27" s="190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191"/>
      <c r="E28" s="192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86"/>
      <c r="E30" s="18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9"/>
      <c r="E34" s="199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147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>
        <v>250</v>
      </c>
      <c r="D58" s="184" t="s">
        <v>144</v>
      </c>
      <c r="E58" s="185"/>
      <c r="F58" s="79">
        <v>87.45</v>
      </c>
      <c r="G58" s="77" t="s">
        <v>16</v>
      </c>
      <c r="H58" s="134">
        <f>C58*F58</f>
        <v>21862.5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86" t="s">
        <v>29</v>
      </c>
      <c r="E59" s="187"/>
      <c r="F59" s="123">
        <v>1297</v>
      </c>
      <c r="G59" s="160" t="s">
        <v>16</v>
      </c>
      <c r="H59" s="135">
        <f t="shared" ref="H59:H61" si="0">C59*F59</f>
        <v>778200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452.87</v>
      </c>
      <c r="G60" s="77"/>
      <c r="H60" s="134">
        <f t="shared" si="0"/>
        <v>113217.5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230</v>
      </c>
      <c r="D61" s="186" t="s">
        <v>149</v>
      </c>
      <c r="E61" s="187"/>
      <c r="F61" s="74">
        <v>27.3</v>
      </c>
      <c r="G61" s="78" t="s">
        <v>16</v>
      </c>
      <c r="H61" s="137">
        <f t="shared" si="0"/>
        <v>6279</v>
      </c>
    </row>
    <row r="62" spans="1:10" s="10" customFormat="1" ht="15" customHeight="1" x14ac:dyDescent="0.2">
      <c r="A62" s="11"/>
      <c r="B62" s="113" t="s">
        <v>43</v>
      </c>
      <c r="C62" s="173">
        <v>150</v>
      </c>
      <c r="D62" s="181" t="s">
        <v>145</v>
      </c>
      <c r="E62" s="182"/>
      <c r="F62" s="79">
        <v>23.4</v>
      </c>
      <c r="G62" s="77"/>
      <c r="H62" s="134">
        <f>C62*F62</f>
        <v>3510</v>
      </c>
    </row>
    <row r="63" spans="1:10" s="10" customFormat="1" ht="15" customHeight="1" x14ac:dyDescent="0.2">
      <c r="A63" s="11"/>
      <c r="B63" s="113"/>
      <c r="C63" s="127" t="s">
        <v>16</v>
      </c>
      <c r="D63" s="186" t="s">
        <v>16</v>
      </c>
      <c r="E63" s="189"/>
      <c r="F63" s="74" t="s">
        <v>16</v>
      </c>
      <c r="G63" s="78"/>
      <c r="H63" s="137"/>
    </row>
    <row r="64" spans="1:10" s="10" customFormat="1" ht="15" customHeight="1" x14ac:dyDescent="0.2">
      <c r="B64" s="148" t="s">
        <v>67</v>
      </c>
      <c r="C64" s="68">
        <v>100</v>
      </c>
      <c r="D64" s="184" t="s">
        <v>99</v>
      </c>
      <c r="E64" s="185"/>
      <c r="F64" s="79">
        <v>97.88</v>
      </c>
      <c r="G64" s="77"/>
      <c r="H64" s="134">
        <f t="shared" ref="H64" si="1">C64*F64</f>
        <v>9788</v>
      </c>
    </row>
    <row r="65" spans="1:8" s="10" customFormat="1" ht="15" customHeight="1" x14ac:dyDescent="0.2">
      <c r="A65" s="11"/>
      <c r="B65" s="113"/>
      <c r="C65" s="127"/>
      <c r="D65" s="179"/>
      <c r="E65" s="180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3"/>
      <c r="E66" s="224"/>
      <c r="F66" s="70"/>
      <c r="G66" s="77"/>
      <c r="H66" s="134"/>
    </row>
    <row r="67" spans="1:8" s="10" customFormat="1" ht="15" customHeight="1" x14ac:dyDescent="0.2">
      <c r="A67" s="11"/>
      <c r="C67" s="127"/>
      <c r="D67" s="179"/>
      <c r="E67" s="180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ref="H68:H69" si="2">IF(C68*F68=0,"",C68*F68)</f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2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932857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9D1D-2E54-427C-92A3-36A0F058744E}">
  <dimension ref="A1:J108"/>
  <sheetViews>
    <sheetView showGridLines="0" view="pageLayout" zoomScale="115" zoomScaleNormal="100" zoomScalePageLayoutView="115" workbookViewId="0">
      <selection activeCell="D17" sqref="D17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142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143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45734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'31'!$H$13</f>
        <v>-3044.630060000025</v>
      </c>
      <c r="E13" s="34"/>
      <c r="F13" s="220" t="s">
        <v>9</v>
      </c>
      <c r="G13" s="220"/>
      <c r="H13" s="163">
        <f>D15</f>
        <v>-6797.5800600000257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-6797.5800600000257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SUM(H58:H61)+H64</f>
        <v>976214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>
        <f>H62</f>
        <v>3870</v>
      </c>
      <c r="E17" s="37"/>
      <c r="F17" s="212" t="s">
        <v>10</v>
      </c>
      <c r="G17" s="213"/>
      <c r="H17" s="60">
        <f>D15+D16+D17</f>
        <v>973286.41993999993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68"/>
      <c r="D21" s="184"/>
      <c r="E21" s="188"/>
      <c r="F21" s="114"/>
      <c r="G21" s="120"/>
      <c r="H21" s="70"/>
    </row>
    <row r="22" spans="1:10" s="10" customFormat="1" ht="15" customHeight="1" x14ac:dyDescent="0.2">
      <c r="A22" s="71">
        <v>45698</v>
      </c>
      <c r="B22" s="152" t="s">
        <v>20</v>
      </c>
      <c r="C22" s="127">
        <v>150</v>
      </c>
      <c r="D22" s="186" t="s">
        <v>145</v>
      </c>
      <c r="E22" s="189"/>
      <c r="F22" s="123">
        <v>24</v>
      </c>
      <c r="G22" s="157">
        <f>C22*F22</f>
        <v>3600</v>
      </c>
      <c r="H22" s="158"/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f>88+(C22*0.001)</f>
        <v>88.15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f>G22*0.018</f>
        <v>64.8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/>
      <c r="B26" s="152"/>
      <c r="C26" s="127"/>
      <c r="D26" s="179"/>
      <c r="E26" s="180"/>
      <c r="F26" s="123"/>
      <c r="G26" s="157"/>
      <c r="H26" s="158"/>
    </row>
    <row r="27" spans="1:10" s="10" customFormat="1" ht="15" customHeight="1" x14ac:dyDescent="0.2">
      <c r="A27" s="119"/>
      <c r="B27" s="67"/>
      <c r="C27" s="68"/>
      <c r="D27" s="177"/>
      <c r="E27" s="190"/>
      <c r="F27" s="70"/>
      <c r="G27" s="120"/>
      <c r="H27" s="167"/>
    </row>
    <row r="28" spans="1:10" s="10" customFormat="1" ht="15" customHeight="1" x14ac:dyDescent="0.2">
      <c r="A28" s="156"/>
      <c r="B28" s="72"/>
      <c r="C28" s="73"/>
      <c r="D28" s="191"/>
      <c r="E28" s="192"/>
      <c r="F28" s="74"/>
      <c r="G28" s="121"/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152"/>
      <c r="C30" s="127"/>
      <c r="D30" s="186"/>
      <c r="E30" s="189"/>
      <c r="F30" s="123"/>
      <c r="G30" s="157"/>
      <c r="H30" s="158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72"/>
      <c r="C32" s="73"/>
      <c r="D32" s="198"/>
      <c r="E32" s="198"/>
      <c r="F32" s="74"/>
      <c r="G32" s="121"/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9"/>
      <c r="E34" s="199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3752.9500000000003</v>
      </c>
      <c r="H46" s="41">
        <f>SUM(H21:H45)</f>
        <v>0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146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67</v>
      </c>
      <c r="C58" s="115">
        <v>250</v>
      </c>
      <c r="D58" s="184" t="s">
        <v>144</v>
      </c>
      <c r="E58" s="185"/>
      <c r="F58" s="79">
        <v>87.35</v>
      </c>
      <c r="G58" s="77" t="s">
        <v>16</v>
      </c>
      <c r="H58" s="134">
        <f>C58*F58</f>
        <v>21837.5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86" t="s">
        <v>29</v>
      </c>
      <c r="E59" s="187"/>
      <c r="F59" s="123">
        <v>1368</v>
      </c>
      <c r="G59" s="160" t="s">
        <v>16</v>
      </c>
      <c r="H59" s="135">
        <f t="shared" ref="H59:H61" si="0">C59*F59</f>
        <v>820800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467.61</v>
      </c>
      <c r="G60" s="77"/>
      <c r="H60" s="134">
        <f t="shared" si="0"/>
        <v>116902.5</v>
      </c>
      <c r="J60" s="151"/>
    </row>
    <row r="61" spans="1:10" s="10" customFormat="1" ht="15" customHeight="1" x14ac:dyDescent="0.2">
      <c r="A61" s="11"/>
      <c r="B61" s="113"/>
      <c r="C61" s="73">
        <v>230</v>
      </c>
      <c r="D61" s="186" t="s">
        <v>149</v>
      </c>
      <c r="E61" s="187"/>
      <c r="F61" s="74">
        <v>29.3</v>
      </c>
      <c r="G61" s="78" t="s">
        <v>16</v>
      </c>
      <c r="H61" s="137">
        <f t="shared" si="0"/>
        <v>6739</v>
      </c>
    </row>
    <row r="62" spans="1:10" s="10" customFormat="1" ht="15" customHeight="1" x14ac:dyDescent="0.2">
      <c r="A62" s="11"/>
      <c r="B62" s="148"/>
      <c r="C62" s="173">
        <v>150</v>
      </c>
      <c r="D62" s="181" t="s">
        <v>145</v>
      </c>
      <c r="E62" s="182"/>
      <c r="F62" s="79">
        <v>25.8</v>
      </c>
      <c r="G62" s="77"/>
      <c r="H62" s="134">
        <f>C62*F62</f>
        <v>3870</v>
      </c>
    </row>
    <row r="63" spans="1:10" s="10" customFormat="1" ht="15" customHeight="1" x14ac:dyDescent="0.2">
      <c r="A63" s="11"/>
      <c r="B63" s="113"/>
      <c r="C63" s="127" t="s">
        <v>16</v>
      </c>
      <c r="D63" s="186" t="s">
        <v>16</v>
      </c>
      <c r="E63" s="189"/>
      <c r="F63" s="74" t="s">
        <v>16</v>
      </c>
      <c r="G63" s="78"/>
      <c r="H63" s="137"/>
    </row>
    <row r="64" spans="1:10" s="10" customFormat="1" ht="15" customHeight="1" x14ac:dyDescent="0.2">
      <c r="B64" s="148" t="s">
        <v>67</v>
      </c>
      <c r="C64" s="68">
        <v>100</v>
      </c>
      <c r="D64" s="184" t="s">
        <v>99</v>
      </c>
      <c r="E64" s="188"/>
      <c r="F64" s="79">
        <v>99.35</v>
      </c>
      <c r="G64" s="77"/>
      <c r="H64" s="134">
        <f t="shared" ref="H64" si="1">C64*F64</f>
        <v>9935</v>
      </c>
    </row>
    <row r="65" spans="1:8" s="10" customFormat="1" ht="15" customHeight="1" x14ac:dyDescent="0.2">
      <c r="A65" s="11"/>
      <c r="B65" s="113"/>
      <c r="C65" s="127"/>
      <c r="D65" s="179"/>
      <c r="E65" s="180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3"/>
      <c r="E66" s="224"/>
      <c r="F66" s="70"/>
      <c r="G66" s="77"/>
      <c r="H66" s="134"/>
    </row>
    <row r="67" spans="1:8" s="10" customFormat="1" ht="15" customHeight="1" x14ac:dyDescent="0.2">
      <c r="A67" s="11"/>
      <c r="C67" s="127"/>
      <c r="D67" s="179"/>
      <c r="E67" s="180"/>
      <c r="F67" s="74"/>
      <c r="G67" s="78"/>
      <c r="H67" s="137"/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ref="H68:H69" si="2">IF(C68*F68=0,"",C68*F68)</f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2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980084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36:E36"/>
    <mergeCell ref="D25:E25"/>
    <mergeCell ref="D26:E26"/>
    <mergeCell ref="D27:E27"/>
    <mergeCell ref="D28:E28"/>
    <mergeCell ref="D29:E29"/>
    <mergeCell ref="D31:E31"/>
    <mergeCell ref="D32:E32"/>
    <mergeCell ref="D33:E33"/>
    <mergeCell ref="D34:E34"/>
    <mergeCell ref="D35:E35"/>
    <mergeCell ref="D30:E30"/>
    <mergeCell ref="D63:E63"/>
    <mergeCell ref="D43:E43"/>
    <mergeCell ref="D44:E44"/>
    <mergeCell ref="D45:E45"/>
    <mergeCell ref="E46:F46"/>
    <mergeCell ref="D62:E62"/>
    <mergeCell ref="D58:E58"/>
    <mergeCell ref="D59:E59"/>
    <mergeCell ref="D60:E60"/>
    <mergeCell ref="D61:E61"/>
    <mergeCell ref="G53:H53"/>
    <mergeCell ref="A54:C54"/>
    <mergeCell ref="D37:E37"/>
    <mergeCell ref="D38:E38"/>
    <mergeCell ref="D39:E39"/>
    <mergeCell ref="D40:E40"/>
    <mergeCell ref="D41:E41"/>
    <mergeCell ref="D42:E42"/>
    <mergeCell ref="F18:G18"/>
    <mergeCell ref="D20:E20"/>
    <mergeCell ref="D22:E22"/>
    <mergeCell ref="D23:E23"/>
    <mergeCell ref="D24:E24"/>
    <mergeCell ref="D21:E21"/>
    <mergeCell ref="A17:C17"/>
    <mergeCell ref="F17:G17"/>
    <mergeCell ref="A3:H3"/>
    <mergeCell ref="A10:B10"/>
    <mergeCell ref="A11:C11"/>
    <mergeCell ref="E11:F11"/>
    <mergeCell ref="A13:C13"/>
    <mergeCell ref="F13:G13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2C9D-74F1-4DC8-B791-A840E684F931}">
  <dimension ref="A1:J108"/>
  <sheetViews>
    <sheetView showGridLines="0" view="pageLayout" topLeftCell="A7" zoomScale="115" zoomScaleNormal="100" zoomScalePageLayoutView="115" workbookViewId="0">
      <selection activeCell="A22" sqref="A22:H3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.5703125" style="2" customWidth="1"/>
    <col min="7" max="7" width="14.425781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142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138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45723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'30'!$H$13</f>
        <v>-2061.3000600000451</v>
      </c>
      <c r="E13" s="34"/>
      <c r="F13" s="220" t="s">
        <v>9</v>
      </c>
      <c r="G13" s="220"/>
      <c r="H13" s="163">
        <f>D15</f>
        <v>-3044.630060000025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-3044.630060000025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</f>
        <v>824443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821398.36994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71">
        <v>45699</v>
      </c>
      <c r="B22" s="152" t="s">
        <v>39</v>
      </c>
      <c r="C22" s="127">
        <v>200</v>
      </c>
      <c r="D22" s="179" t="s">
        <v>120</v>
      </c>
      <c r="E22" s="178"/>
      <c r="F22" s="123">
        <v>30.34</v>
      </c>
      <c r="G22" s="157" t="s">
        <v>16</v>
      </c>
      <c r="H22" s="158">
        <f>C22*F22</f>
        <v>6068</v>
      </c>
    </row>
    <row r="23" spans="1:10" s="10" customFormat="1" ht="15" customHeight="1" x14ac:dyDescent="0.2">
      <c r="A23" s="119"/>
      <c r="B23" s="67" t="s">
        <v>21</v>
      </c>
      <c r="C23" s="68"/>
      <c r="D23" s="197" t="s">
        <v>23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156"/>
      <c r="B24" s="72" t="s">
        <v>22</v>
      </c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>
        <v>45699</v>
      </c>
      <c r="B26" s="152" t="s">
        <v>39</v>
      </c>
      <c r="C26" s="127">
        <v>300</v>
      </c>
      <c r="D26" s="179" t="s">
        <v>140</v>
      </c>
      <c r="E26" s="180"/>
      <c r="F26" s="123">
        <v>345</v>
      </c>
      <c r="G26" s="157" t="s">
        <v>16</v>
      </c>
      <c r="H26" s="158">
        <f>C26*F26</f>
        <v>103500</v>
      </c>
    </row>
    <row r="27" spans="1:10" s="10" customFormat="1" ht="15" customHeight="1" x14ac:dyDescent="0.2">
      <c r="A27" s="119"/>
      <c r="B27" s="67" t="s">
        <v>21</v>
      </c>
      <c r="C27" s="68"/>
      <c r="D27" s="177" t="s">
        <v>23</v>
      </c>
      <c r="E27" s="190"/>
      <c r="F27" s="70"/>
      <c r="G27" s="120">
        <v>0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191" t="s">
        <v>24</v>
      </c>
      <c r="E28" s="192"/>
      <c r="F28" s="74"/>
      <c r="G28" s="121">
        <v>0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>
        <v>45698</v>
      </c>
      <c r="B30" s="152" t="s">
        <v>20</v>
      </c>
      <c r="C30" s="127">
        <v>150</v>
      </c>
      <c r="D30" s="186" t="s">
        <v>29</v>
      </c>
      <c r="E30" s="189"/>
      <c r="F30" s="123">
        <v>723.4</v>
      </c>
      <c r="G30" s="157">
        <f>C30*F30</f>
        <v>108510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88.15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98" t="s">
        <v>24</v>
      </c>
      <c r="E32" s="198"/>
      <c r="F32" s="74"/>
      <c r="G32" s="121">
        <f>G30*0.018</f>
        <v>1953.1799999999998</v>
      </c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9"/>
      <c r="E34" s="199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57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110551.32999999999</v>
      </c>
      <c r="H46" s="41">
        <f>SUM(H21:H45)</f>
        <v>109568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141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84"/>
      <c r="E58" s="18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600</v>
      </c>
      <c r="D59" s="186" t="s">
        <v>29</v>
      </c>
      <c r="E59" s="187"/>
      <c r="F59" s="123">
        <v>1115</v>
      </c>
      <c r="G59" s="160" t="s">
        <v>16</v>
      </c>
      <c r="H59" s="135">
        <f t="shared" ref="H59:H62" si="0">C59*F59</f>
        <v>669000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474.43</v>
      </c>
      <c r="G60" s="77"/>
      <c r="H60" s="134">
        <f t="shared" si="0"/>
        <v>118607.5</v>
      </c>
      <c r="J60" s="151"/>
    </row>
    <row r="61" spans="1:10" s="10" customFormat="1" ht="15" customHeight="1" x14ac:dyDescent="0.2">
      <c r="A61" s="11"/>
      <c r="B61" s="148" t="s">
        <v>67</v>
      </c>
      <c r="C61" s="73">
        <v>230</v>
      </c>
      <c r="D61" s="186" t="s">
        <v>149</v>
      </c>
      <c r="E61" s="187"/>
      <c r="F61" s="74">
        <v>28.3</v>
      </c>
      <c r="G61" s="78" t="s">
        <v>16</v>
      </c>
      <c r="H61" s="137">
        <f t="shared" si="0"/>
        <v>6509</v>
      </c>
    </row>
    <row r="62" spans="1:10" s="10" customFormat="1" ht="15" customHeight="1" x14ac:dyDescent="0.2">
      <c r="A62" s="11"/>
      <c r="B62" s="148" t="s">
        <v>67</v>
      </c>
      <c r="C62" s="68">
        <v>100</v>
      </c>
      <c r="D62" s="184" t="s">
        <v>99</v>
      </c>
      <c r="E62" s="188"/>
      <c r="F62" s="79">
        <v>102.09</v>
      </c>
      <c r="G62" s="77"/>
      <c r="H62" s="134">
        <f t="shared" si="0"/>
        <v>10209</v>
      </c>
    </row>
    <row r="63" spans="1:10" s="10" customFormat="1" ht="15" customHeight="1" x14ac:dyDescent="0.2">
      <c r="A63" s="11"/>
      <c r="B63" s="113"/>
      <c r="C63" s="127"/>
      <c r="D63" s="179"/>
      <c r="E63" s="180"/>
      <c r="F63" s="74"/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/>
      <c r="C65" s="127"/>
      <c r="D65" s="179"/>
      <c r="E65" s="180"/>
      <c r="F65" s="74"/>
      <c r="G65" s="78"/>
      <c r="H65" s="137"/>
    </row>
    <row r="66" spans="1:8" s="10" customFormat="1" ht="15" customHeight="1" x14ac:dyDescent="0.2">
      <c r="A66" s="11"/>
      <c r="B66" s="148"/>
      <c r="C66" s="115"/>
      <c r="D66" s="223"/>
      <c r="E66" s="224"/>
      <c r="F66" s="70"/>
      <c r="G66" s="77"/>
      <c r="H66" s="134"/>
    </row>
    <row r="67" spans="1:8" s="10" customFormat="1" ht="15" customHeight="1" x14ac:dyDescent="0.2">
      <c r="A67" s="11"/>
      <c r="B67" s="113" t="s">
        <v>16</v>
      </c>
      <c r="C67" s="127">
        <v>250</v>
      </c>
      <c r="D67" s="179" t="s">
        <v>124</v>
      </c>
      <c r="E67" s="180"/>
      <c r="F67" s="74">
        <v>80.47</v>
      </c>
      <c r="G67" s="78" t="s">
        <v>16</v>
      </c>
      <c r="H67" s="137">
        <f t="shared" ref="H67:H69" si="1">IF(C67*F67=0,"",C67*F67)</f>
        <v>20117.5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824443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A3:H3"/>
    <mergeCell ref="A10:B10"/>
    <mergeCell ref="A11:C11"/>
    <mergeCell ref="E11:F11"/>
    <mergeCell ref="A13:C13"/>
    <mergeCell ref="F13:G13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1EB8-9416-44F8-B000-E8F0DE43680B}">
  <dimension ref="A1:J108"/>
  <sheetViews>
    <sheetView showGridLines="0" view="pageLayout" topLeftCell="A11" zoomScale="115" zoomScaleNormal="100" zoomScalePageLayoutView="115" workbookViewId="0">
      <selection activeCell="G22" sqref="G22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136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45667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'29'!$H$13</f>
        <v>968.38793999995778</v>
      </c>
      <c r="E13" s="34"/>
      <c r="F13" s="220" t="s">
        <v>9</v>
      </c>
      <c r="G13" s="220"/>
      <c r="H13" s="163">
        <f>D15</f>
        <v>-2061.3000600000451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-2061.3000600000451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</f>
        <v>567254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565192.69993999996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45667</v>
      </c>
      <c r="B22" s="152" t="s">
        <v>39</v>
      </c>
      <c r="C22" s="127">
        <v>400</v>
      </c>
      <c r="D22" s="179" t="s">
        <v>98</v>
      </c>
      <c r="E22" s="178"/>
      <c r="F22" s="123">
        <v>112.14</v>
      </c>
      <c r="G22" s="157"/>
      <c r="H22" s="74">
        <f>C22*F22</f>
        <v>44856</v>
      </c>
    </row>
    <row r="23" spans="1:10" s="10" customFormat="1" ht="15" customHeight="1" x14ac:dyDescent="0.2">
      <c r="A23" s="119"/>
      <c r="B23" s="67"/>
      <c r="C23" s="68"/>
      <c r="D23" s="177" t="s">
        <v>23</v>
      </c>
      <c r="E23" s="178"/>
      <c r="F23" s="70"/>
      <c r="G23" s="120"/>
      <c r="H23" s="70"/>
    </row>
    <row r="24" spans="1:10" s="10" customFormat="1" ht="15" customHeight="1" x14ac:dyDescent="0.2">
      <c r="A24" s="71"/>
      <c r="B24" s="72"/>
      <c r="C24" s="73"/>
      <c r="D24" s="191" t="s">
        <v>24</v>
      </c>
      <c r="E24" s="226"/>
      <c r="F24" s="74"/>
      <c r="G24" s="121"/>
      <c r="H24" s="74"/>
    </row>
    <row r="25" spans="1:10" s="10" customFormat="1" ht="15" customHeight="1" x14ac:dyDescent="0.2">
      <c r="A25" s="119"/>
      <c r="B25" s="67"/>
      <c r="C25" s="68"/>
      <c r="D25" s="197"/>
      <c r="E25" s="197"/>
      <c r="F25" s="70"/>
      <c r="G25" s="120"/>
      <c r="H25" s="167"/>
    </row>
    <row r="26" spans="1:10" s="10" customFormat="1" ht="15" customHeight="1" x14ac:dyDescent="0.2">
      <c r="A26" s="71">
        <v>45667</v>
      </c>
      <c r="B26" s="152" t="s">
        <v>20</v>
      </c>
      <c r="C26" s="127">
        <v>50</v>
      </c>
      <c r="D26" s="186" t="s">
        <v>34</v>
      </c>
      <c r="E26" s="178"/>
      <c r="F26" s="123">
        <v>468.66</v>
      </c>
      <c r="G26" s="157">
        <f>C26*F26</f>
        <v>23433</v>
      </c>
      <c r="H26" s="158" t="s">
        <v>16</v>
      </c>
    </row>
    <row r="27" spans="1:10" s="10" customFormat="1" ht="15" customHeight="1" x14ac:dyDescent="0.2">
      <c r="A27" s="119"/>
      <c r="B27" s="67" t="s">
        <v>21</v>
      </c>
      <c r="C27" s="68"/>
      <c r="D27" s="177" t="s">
        <v>23</v>
      </c>
      <c r="E27" s="178"/>
      <c r="F27" s="70"/>
      <c r="G27" s="120">
        <f>88+(C26*0.001)</f>
        <v>88.05</v>
      </c>
      <c r="H27" s="167"/>
    </row>
    <row r="28" spans="1:10" s="10" customFormat="1" ht="15" customHeight="1" x14ac:dyDescent="0.2">
      <c r="A28" s="156"/>
      <c r="B28" s="72" t="s">
        <v>22</v>
      </c>
      <c r="C28" s="73"/>
      <c r="D28" s="191" t="s">
        <v>24</v>
      </c>
      <c r="E28" s="226"/>
      <c r="F28" s="74"/>
      <c r="G28" s="121">
        <f>G26*0.018</f>
        <v>421.79399999999998</v>
      </c>
      <c r="H28" s="123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>
        <v>45667</v>
      </c>
      <c r="B30" s="152" t="s">
        <v>20</v>
      </c>
      <c r="C30" s="127">
        <v>50</v>
      </c>
      <c r="D30" s="186" t="s">
        <v>29</v>
      </c>
      <c r="E30" s="189"/>
      <c r="F30" s="123">
        <v>468.66</v>
      </c>
      <c r="G30" s="157">
        <f>C30*F30</f>
        <v>23433</v>
      </c>
      <c r="H30" s="158"/>
    </row>
    <row r="31" spans="1:10" s="10" customFormat="1" ht="15" customHeight="1" x14ac:dyDescent="0.2">
      <c r="A31" s="119"/>
      <c r="B31" s="67" t="s">
        <v>21</v>
      </c>
      <c r="C31" s="68"/>
      <c r="D31" s="197" t="s">
        <v>23</v>
      </c>
      <c r="E31" s="197"/>
      <c r="F31" s="70"/>
      <c r="G31" s="120">
        <f>88+(C30*0.001)</f>
        <v>88.05</v>
      </c>
      <c r="H31" s="167"/>
    </row>
    <row r="32" spans="1:10" s="10" customFormat="1" ht="15" customHeight="1" x14ac:dyDescent="0.2">
      <c r="A32" s="156"/>
      <c r="B32" s="72" t="s">
        <v>22</v>
      </c>
      <c r="C32" s="73"/>
      <c r="D32" s="198" t="s">
        <v>24</v>
      </c>
      <c r="E32" s="198"/>
      <c r="F32" s="74"/>
      <c r="G32" s="121">
        <f>G30*0.018</f>
        <v>421.79399999999998</v>
      </c>
      <c r="H32" s="123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152"/>
      <c r="C34" s="127"/>
      <c r="D34" s="186"/>
      <c r="E34" s="189"/>
      <c r="F34" s="123"/>
      <c r="G34" s="157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70"/>
    </row>
    <row r="36" spans="1:8" s="10" customFormat="1" ht="15" customHeight="1" x14ac:dyDescent="0.2">
      <c r="A36" s="156"/>
      <c r="B36" s="72"/>
      <c r="C36" s="73"/>
      <c r="D36" s="198"/>
      <c r="E36" s="198"/>
      <c r="F36" s="74"/>
      <c r="G36" s="121"/>
      <c r="H36" s="74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47885.688000000002</v>
      </c>
      <c r="H46" s="41">
        <f>SUM(H21:H45)</f>
        <v>44856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137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/>
      <c r="D58" s="184"/>
      <c r="E58" s="18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450</v>
      </c>
      <c r="D59" s="186" t="s">
        <v>29</v>
      </c>
      <c r="E59" s="187"/>
      <c r="F59" s="123">
        <v>650</v>
      </c>
      <c r="G59" s="160" t="s">
        <v>16</v>
      </c>
      <c r="H59" s="135">
        <f t="shared" ref="H59:H61" si="0">C59*F59</f>
        <v>292500</v>
      </c>
    </row>
    <row r="60" spans="1:10" s="10" customFormat="1" ht="15" customHeight="1" x14ac:dyDescent="0.2">
      <c r="A60" s="11"/>
      <c r="B60" s="113" t="s">
        <v>43</v>
      </c>
      <c r="C60" s="68">
        <v>250</v>
      </c>
      <c r="D60" s="184" t="s">
        <v>34</v>
      </c>
      <c r="E60" s="188"/>
      <c r="F60" s="79">
        <v>469.74</v>
      </c>
      <c r="G60" s="77"/>
      <c r="H60" s="134">
        <f t="shared" si="0"/>
        <v>117435</v>
      </c>
      <c r="J60" s="151"/>
    </row>
    <row r="61" spans="1:10" s="10" customFormat="1" ht="15" customHeight="1" x14ac:dyDescent="0.2">
      <c r="A61" s="11"/>
      <c r="B61" s="148" t="s">
        <v>67</v>
      </c>
      <c r="C61" s="73">
        <v>200</v>
      </c>
      <c r="D61" s="186" t="s">
        <v>149</v>
      </c>
      <c r="E61" s="187"/>
      <c r="F61" s="74">
        <v>18.7</v>
      </c>
      <c r="G61" s="78" t="s">
        <v>16</v>
      </c>
      <c r="H61" s="137">
        <f t="shared" si="0"/>
        <v>3740</v>
      </c>
    </row>
    <row r="62" spans="1:10" s="10" customFormat="1" ht="15" customHeight="1" x14ac:dyDescent="0.2">
      <c r="A62" s="11"/>
      <c r="B62" s="113" t="s">
        <v>43</v>
      </c>
      <c r="C62" s="68">
        <v>100</v>
      </c>
      <c r="D62" s="184" t="s">
        <v>98</v>
      </c>
      <c r="E62" s="188"/>
      <c r="F62" s="79">
        <v>110</v>
      </c>
      <c r="G62" s="77"/>
      <c r="H62" s="134">
        <f>C62*F62</f>
        <v>11000</v>
      </c>
    </row>
    <row r="63" spans="1:10" s="10" customFormat="1" ht="15" customHeight="1" x14ac:dyDescent="0.2">
      <c r="A63" s="11"/>
      <c r="B63" s="113"/>
      <c r="C63" s="127"/>
      <c r="D63" s="179"/>
      <c r="E63" s="180"/>
      <c r="F63" s="74"/>
      <c r="G63" s="78"/>
      <c r="H63" s="137"/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78"/>
      <c r="F65" s="74">
        <v>35.31</v>
      </c>
      <c r="G65" s="78"/>
      <c r="H65" s="137">
        <f>C65*F65</f>
        <v>7062</v>
      </c>
    </row>
    <row r="66" spans="1:8" s="10" customFormat="1" ht="15" customHeight="1" x14ac:dyDescent="0.2">
      <c r="A66" s="11"/>
      <c r="B66" s="148" t="s">
        <v>67</v>
      </c>
      <c r="C66" s="115">
        <v>300</v>
      </c>
      <c r="D66" s="223" t="s">
        <v>123</v>
      </c>
      <c r="E66" s="224"/>
      <c r="F66" s="70">
        <v>395.19</v>
      </c>
      <c r="G66" s="77"/>
      <c r="H66" s="134">
        <f t="shared" ref="H66:H69" si="1">IF(C66*F66=0,"",C66*F66)</f>
        <v>118557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9" t="s">
        <v>124</v>
      </c>
      <c r="E67" s="180"/>
      <c r="F67" s="74">
        <v>67.84</v>
      </c>
      <c r="G67" s="78" t="s">
        <v>16</v>
      </c>
      <c r="H67" s="137">
        <f t="shared" si="1"/>
        <v>16960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567254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D70:G70"/>
    <mergeCell ref="D64:E64"/>
    <mergeCell ref="D65:E65"/>
    <mergeCell ref="D66:E66"/>
    <mergeCell ref="D67:E67"/>
    <mergeCell ref="D68:E68"/>
    <mergeCell ref="D69:E69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36:E36"/>
    <mergeCell ref="D20:E20"/>
    <mergeCell ref="D21:E21"/>
    <mergeCell ref="D22:E22"/>
    <mergeCell ref="D23:E23"/>
    <mergeCell ref="D32:E32"/>
    <mergeCell ref="D25:E25"/>
    <mergeCell ref="D26:E26"/>
    <mergeCell ref="D27:E27"/>
    <mergeCell ref="D28:E28"/>
    <mergeCell ref="D29:E29"/>
    <mergeCell ref="D30:E30"/>
    <mergeCell ref="D31:E31"/>
    <mergeCell ref="D24:E24"/>
    <mergeCell ref="A3:H3"/>
    <mergeCell ref="A10:B10"/>
    <mergeCell ref="A11:C11"/>
    <mergeCell ref="E11:F11"/>
    <mergeCell ref="A13:C13"/>
    <mergeCell ref="F13:G13"/>
    <mergeCell ref="A17:C17"/>
    <mergeCell ref="F17:G17"/>
    <mergeCell ref="F18:G18"/>
    <mergeCell ref="A14:B14"/>
    <mergeCell ref="A15:C15"/>
    <mergeCell ref="F15:G15"/>
    <mergeCell ref="A16:C16"/>
    <mergeCell ref="E16:G16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85AA-1575-4452-8FDD-537658696582}">
  <dimension ref="A1:J108"/>
  <sheetViews>
    <sheetView showGridLines="0" view="pageLayout" zoomScale="115" zoomScaleNormal="100" zoomScalePageLayoutView="115" workbookViewId="0">
      <selection activeCell="C58" sqref="C58:H69"/>
    </sheetView>
  </sheetViews>
  <sheetFormatPr defaultRowHeight="15" x14ac:dyDescent="0.25"/>
  <cols>
    <col min="1" max="1" width="8.85546875" style="1" customWidth="1"/>
    <col min="2" max="2" width="8.85546875" style="38" customWidth="1"/>
    <col min="3" max="3" width="6" style="38" customWidth="1"/>
    <col min="4" max="4" width="13.42578125" style="38" customWidth="1"/>
    <col min="5" max="5" width="13.85546875" style="38" customWidth="1"/>
    <col min="6" max="6" width="7" style="2" customWidth="1"/>
    <col min="7" max="7" width="15.140625" style="28" customWidth="1"/>
    <col min="8" max="8" width="14.5703125" style="25" customWidth="1"/>
  </cols>
  <sheetData>
    <row r="1" spans="1:9" ht="23.25" customHeight="1" x14ac:dyDescent="0.25"/>
    <row r="2" spans="1:9" ht="28.5" customHeight="1" x14ac:dyDescent="0.25">
      <c r="D2" s="39"/>
      <c r="E2" s="40"/>
    </row>
    <row r="3" spans="1:9" s="22" customFormat="1" ht="12.75" customHeight="1" x14ac:dyDescent="0.25">
      <c r="A3" s="214" t="s">
        <v>78</v>
      </c>
      <c r="B3" s="215"/>
      <c r="C3" s="215"/>
      <c r="D3" s="215"/>
      <c r="E3" s="215"/>
      <c r="F3" s="215"/>
      <c r="G3" s="215"/>
      <c r="H3" s="215"/>
      <c r="I3" s="131"/>
    </row>
    <row r="4" spans="1:9" s="87" customFormat="1" ht="19.5" customHeight="1" x14ac:dyDescent="0.2">
      <c r="A4" s="82"/>
      <c r="B4" s="83"/>
      <c r="C4" s="83"/>
      <c r="D4" s="83"/>
      <c r="E4" s="83"/>
      <c r="F4" s="84"/>
      <c r="G4" s="85"/>
      <c r="H4" s="86"/>
    </row>
    <row r="5" spans="1:9" s="92" customFormat="1" ht="39.75" customHeight="1" x14ac:dyDescent="0.2">
      <c r="A5" s="98"/>
      <c r="B5" s="99"/>
      <c r="C5" s="100"/>
      <c r="D5" s="100"/>
      <c r="E5" s="88"/>
      <c r="F5" s="89"/>
      <c r="G5" s="90"/>
      <c r="H5" s="91"/>
    </row>
    <row r="6" spans="1:9" s="97" customFormat="1" ht="10.5" customHeight="1" x14ac:dyDescent="0.2">
      <c r="A6" s="101"/>
      <c r="B6" s="102"/>
      <c r="C6" s="103"/>
      <c r="D6" s="103"/>
      <c r="E6" s="93"/>
      <c r="F6" s="94"/>
      <c r="G6" s="95"/>
      <c r="H6" s="96"/>
    </row>
    <row r="7" spans="1:9" s="97" customFormat="1" ht="10.5" customHeight="1" x14ac:dyDescent="0.2">
      <c r="A7" s="98"/>
      <c r="B7" s="104"/>
      <c r="C7" s="105"/>
      <c r="D7" s="105"/>
      <c r="E7" s="93"/>
      <c r="F7" s="94"/>
      <c r="G7" s="95"/>
      <c r="H7" s="96"/>
    </row>
    <row r="8" spans="1:9" s="97" customFormat="1" ht="10.5" customHeight="1" x14ac:dyDescent="0.2">
      <c r="A8" s="106"/>
      <c r="B8" s="104"/>
      <c r="C8" s="105"/>
      <c r="D8" s="105"/>
      <c r="E8" s="93"/>
      <c r="F8" s="94"/>
      <c r="G8" s="95"/>
      <c r="H8" s="96"/>
    </row>
    <row r="9" spans="1:9" s="97" customFormat="1" ht="10.5" customHeight="1" x14ac:dyDescent="0.2">
      <c r="A9" s="107"/>
      <c r="B9" s="108"/>
      <c r="C9" s="105"/>
      <c r="D9" s="105"/>
      <c r="E9" s="93"/>
      <c r="F9" s="94"/>
      <c r="G9" s="95"/>
      <c r="H9" s="96"/>
    </row>
    <row r="10" spans="1:9" s="18" customFormat="1" ht="30" customHeight="1" x14ac:dyDescent="0.25">
      <c r="A10" s="216"/>
      <c r="B10" s="217"/>
      <c r="C10" s="45"/>
      <c r="D10" s="16"/>
      <c r="E10" s="16"/>
      <c r="F10" s="17"/>
      <c r="G10" s="31"/>
      <c r="H10" s="32"/>
    </row>
    <row r="11" spans="1:9" s="52" customFormat="1" ht="19.5" customHeight="1" x14ac:dyDescent="0.25">
      <c r="A11" s="218" t="s">
        <v>135</v>
      </c>
      <c r="B11" s="219"/>
      <c r="C11" s="219"/>
      <c r="D11" s="50"/>
      <c r="E11" s="219" t="s">
        <v>18</v>
      </c>
      <c r="F11" s="219"/>
      <c r="G11" s="51" t="s">
        <v>65</v>
      </c>
      <c r="H11" s="49">
        <v>45639</v>
      </c>
    </row>
    <row r="12" spans="1:9" s="8" customFormat="1" ht="15" customHeight="1" x14ac:dyDescent="0.2">
      <c r="A12" s="9"/>
      <c r="B12" s="6"/>
      <c r="C12" s="7"/>
      <c r="D12" s="7"/>
      <c r="E12" s="19"/>
      <c r="F12" s="20"/>
      <c r="G12" s="20"/>
      <c r="H12" s="24"/>
    </row>
    <row r="13" spans="1:9" s="8" customFormat="1" ht="15" customHeight="1" x14ac:dyDescent="0.2">
      <c r="A13" s="206" t="s">
        <v>8</v>
      </c>
      <c r="B13" s="207"/>
      <c r="C13" s="208"/>
      <c r="D13" s="169">
        <f>'28'!$H$13</f>
        <v>-6357.6120600000431</v>
      </c>
      <c r="E13" s="34"/>
      <c r="F13" s="220" t="s">
        <v>9</v>
      </c>
      <c r="G13" s="220"/>
      <c r="H13" s="163">
        <f>D15</f>
        <v>968.38793999995778</v>
      </c>
    </row>
    <row r="14" spans="1:9" s="10" customFormat="1" ht="15" customHeight="1" x14ac:dyDescent="0.25">
      <c r="A14" s="204"/>
      <c r="B14" s="205"/>
      <c r="C14" s="33"/>
      <c r="D14" s="33"/>
      <c r="E14" s="33"/>
      <c r="F14" s="24"/>
      <c r="G14" s="24"/>
      <c r="H14" s="24"/>
    </row>
    <row r="15" spans="1:9" s="10" customFormat="1" ht="15" customHeight="1" x14ac:dyDescent="0.2">
      <c r="A15" s="206" t="s">
        <v>17</v>
      </c>
      <c r="B15" s="207"/>
      <c r="C15" s="208"/>
      <c r="D15" s="168">
        <f>D13-G46+H46</f>
        <v>968.38793999995778</v>
      </c>
      <c r="E15" s="21"/>
      <c r="F15" s="209"/>
      <c r="G15" s="210"/>
      <c r="H15" s="24"/>
    </row>
    <row r="16" spans="1:9" s="10" customFormat="1" ht="15" customHeight="1" x14ac:dyDescent="0.2">
      <c r="A16" s="206" t="s">
        <v>11</v>
      </c>
      <c r="B16" s="208"/>
      <c r="C16" s="208"/>
      <c r="D16" s="162">
        <f>SUM(H58:H69)</f>
        <v>516515.5</v>
      </c>
      <c r="E16" s="211"/>
      <c r="F16" s="211"/>
      <c r="G16" s="211"/>
      <c r="H16" s="24"/>
    </row>
    <row r="17" spans="1:10" s="10" customFormat="1" ht="15" customHeight="1" x14ac:dyDescent="0.2">
      <c r="A17" s="206" t="s">
        <v>12</v>
      </c>
      <c r="B17" s="208"/>
      <c r="C17" s="208"/>
      <c r="D17" s="147"/>
      <c r="E17" s="37"/>
      <c r="F17" s="212" t="s">
        <v>10</v>
      </c>
      <c r="G17" s="213"/>
      <c r="H17" s="60">
        <f>D15+D16+D17</f>
        <v>517483.88793999999</v>
      </c>
      <c r="J17" s="46"/>
    </row>
    <row r="18" spans="1:10" s="10" customFormat="1" ht="15" customHeight="1" x14ac:dyDescent="0.2">
      <c r="A18" s="11"/>
      <c r="B18" s="7"/>
      <c r="C18" s="7"/>
      <c r="D18" s="7"/>
      <c r="E18" s="7"/>
      <c r="F18" s="200"/>
      <c r="G18" s="201"/>
      <c r="H18" s="24"/>
    </row>
    <row r="19" spans="1:10" s="3" customFormat="1" ht="15" customHeight="1" x14ac:dyDescent="0.2">
      <c r="A19" s="12" t="s">
        <v>0</v>
      </c>
      <c r="B19" s="36"/>
      <c r="C19" s="13"/>
      <c r="D19" s="13"/>
      <c r="E19" s="13"/>
      <c r="F19" s="14"/>
      <c r="G19" s="26"/>
      <c r="H19" s="23"/>
    </row>
    <row r="20" spans="1:10" s="15" customFormat="1" ht="15" customHeight="1" x14ac:dyDescent="0.2">
      <c r="A20" s="64" t="s">
        <v>1</v>
      </c>
      <c r="B20" s="47" t="s">
        <v>2</v>
      </c>
      <c r="C20" s="47" t="s">
        <v>5</v>
      </c>
      <c r="D20" s="202" t="s">
        <v>3</v>
      </c>
      <c r="E20" s="203"/>
      <c r="F20" s="48" t="s">
        <v>4</v>
      </c>
      <c r="G20" s="48" t="s">
        <v>6</v>
      </c>
      <c r="H20" s="65" t="s">
        <v>7</v>
      </c>
    </row>
    <row r="21" spans="1:10" s="10" customFormat="1" ht="15" customHeight="1" x14ac:dyDescent="0.2">
      <c r="A21" s="66"/>
      <c r="B21" s="67"/>
      <c r="C21" s="115"/>
      <c r="D21" s="225"/>
      <c r="E21" s="225"/>
      <c r="F21" s="114"/>
      <c r="G21" s="120"/>
      <c r="H21" s="70"/>
    </row>
    <row r="22" spans="1:10" s="10" customFormat="1" ht="15" customHeight="1" x14ac:dyDescent="0.2">
      <c r="A22" s="156">
        <v>46004</v>
      </c>
      <c r="B22" s="152" t="s">
        <v>39</v>
      </c>
      <c r="C22" s="127">
        <v>300</v>
      </c>
      <c r="D22" s="179" t="s">
        <v>129</v>
      </c>
      <c r="E22" s="180"/>
      <c r="F22" s="123">
        <v>24.42</v>
      </c>
      <c r="G22" s="157"/>
      <c r="H22" s="158">
        <f>C22*F22</f>
        <v>7326.0000000000009</v>
      </c>
    </row>
    <row r="23" spans="1:10" s="10" customFormat="1" ht="15" customHeight="1" x14ac:dyDescent="0.2">
      <c r="A23" s="119"/>
      <c r="B23" s="67"/>
      <c r="C23" s="68"/>
      <c r="D23" s="197" t="s">
        <v>139</v>
      </c>
      <c r="E23" s="197"/>
      <c r="F23" s="70"/>
      <c r="G23" s="120">
        <v>0</v>
      </c>
      <c r="H23" s="167"/>
    </row>
    <row r="24" spans="1:10" s="10" customFormat="1" ht="15" customHeight="1" x14ac:dyDescent="0.2">
      <c r="A24" s="71"/>
      <c r="B24" s="72"/>
      <c r="C24" s="73"/>
      <c r="D24" s="198" t="s">
        <v>24</v>
      </c>
      <c r="E24" s="198"/>
      <c r="F24" s="74"/>
      <c r="G24" s="121">
        <v>0</v>
      </c>
      <c r="H24" s="123"/>
    </row>
    <row r="25" spans="1:10" s="10" customFormat="1" ht="15" customHeight="1" x14ac:dyDescent="0.2">
      <c r="A25" s="119"/>
      <c r="B25" s="67"/>
      <c r="C25" s="68"/>
      <c r="D25" s="184"/>
      <c r="E25" s="185"/>
      <c r="F25" s="70"/>
      <c r="G25" s="120"/>
      <c r="H25" s="70"/>
    </row>
    <row r="26" spans="1:10" s="10" customFormat="1" ht="15" customHeight="1" x14ac:dyDescent="0.2">
      <c r="A26" s="156"/>
      <c r="B26" s="152"/>
      <c r="C26" s="122"/>
      <c r="D26" s="227"/>
      <c r="E26" s="227"/>
      <c r="F26" s="123"/>
      <c r="G26" s="157"/>
      <c r="H26" s="158"/>
    </row>
    <row r="27" spans="1:10" s="10" customFormat="1" ht="15" customHeight="1" x14ac:dyDescent="0.2">
      <c r="A27" s="119"/>
      <c r="B27" s="170"/>
      <c r="C27" s="171"/>
      <c r="D27" s="228"/>
      <c r="E27" s="228"/>
      <c r="F27" s="70"/>
      <c r="G27" s="120"/>
      <c r="H27" s="167"/>
    </row>
    <row r="28" spans="1:10" s="10" customFormat="1" ht="15" customHeight="1" x14ac:dyDescent="0.2">
      <c r="A28" s="156"/>
      <c r="B28" s="152"/>
      <c r="C28" s="127"/>
      <c r="D28" s="179"/>
      <c r="E28" s="180"/>
      <c r="F28" s="123"/>
      <c r="G28" s="172"/>
      <c r="H28" s="157"/>
    </row>
    <row r="29" spans="1:10" s="10" customFormat="1" ht="15" customHeight="1" x14ac:dyDescent="0.2">
      <c r="A29" s="119"/>
      <c r="B29" s="67"/>
      <c r="C29" s="68"/>
      <c r="D29" s="197"/>
      <c r="E29" s="197"/>
      <c r="F29" s="70"/>
      <c r="G29" s="120"/>
      <c r="H29" s="167"/>
    </row>
    <row r="30" spans="1:10" s="10" customFormat="1" ht="15" customHeight="1" x14ac:dyDescent="0.2">
      <c r="A30" s="71"/>
      <c r="B30" s="72"/>
      <c r="C30" s="73"/>
      <c r="D30" s="198"/>
      <c r="E30" s="198"/>
      <c r="F30" s="74"/>
      <c r="G30" s="121"/>
      <c r="H30" s="123"/>
    </row>
    <row r="31" spans="1:10" s="10" customFormat="1" ht="15" customHeight="1" x14ac:dyDescent="0.2">
      <c r="A31" s="119"/>
      <c r="B31" s="67"/>
      <c r="C31" s="68"/>
      <c r="D31" s="197"/>
      <c r="E31" s="197"/>
      <c r="F31" s="70"/>
      <c r="G31" s="120"/>
      <c r="H31" s="167"/>
    </row>
    <row r="32" spans="1:10" s="10" customFormat="1" ht="15" customHeight="1" x14ac:dyDescent="0.2">
      <c r="A32" s="156"/>
      <c r="B32" s="152"/>
      <c r="C32" s="127"/>
      <c r="D32" s="229"/>
      <c r="E32" s="230"/>
      <c r="F32" s="123"/>
      <c r="G32" s="157"/>
      <c r="H32" s="158"/>
    </row>
    <row r="33" spans="1:8" s="10" customFormat="1" ht="15" customHeight="1" x14ac:dyDescent="0.2">
      <c r="A33" s="119"/>
      <c r="B33" s="67"/>
      <c r="C33" s="68"/>
      <c r="D33" s="197"/>
      <c r="E33" s="197"/>
      <c r="F33" s="70"/>
      <c r="G33" s="120"/>
      <c r="H33" s="167"/>
    </row>
    <row r="34" spans="1:8" s="10" customFormat="1" ht="15" customHeight="1" x14ac:dyDescent="0.2">
      <c r="A34" s="71"/>
      <c r="B34" s="72"/>
      <c r="C34" s="73"/>
      <c r="D34" s="198"/>
      <c r="E34" s="198"/>
      <c r="F34" s="74"/>
      <c r="G34" s="121"/>
      <c r="H34" s="123"/>
    </row>
    <row r="35" spans="1:8" s="10" customFormat="1" ht="15" customHeight="1" x14ac:dyDescent="0.2">
      <c r="A35" s="119"/>
      <c r="B35" s="67"/>
      <c r="C35" s="68"/>
      <c r="D35" s="197"/>
      <c r="E35" s="197"/>
      <c r="F35" s="70"/>
      <c r="G35" s="120"/>
      <c r="H35" s="167"/>
    </row>
    <row r="36" spans="1:8" s="10" customFormat="1" ht="15" customHeight="1" x14ac:dyDescent="0.2">
      <c r="A36" s="156"/>
      <c r="B36" s="152"/>
      <c r="C36" s="127"/>
      <c r="D36" s="179"/>
      <c r="E36" s="180"/>
      <c r="F36" s="123"/>
      <c r="G36" s="172"/>
      <c r="H36" s="157"/>
    </row>
    <row r="37" spans="1:8" ht="15" customHeight="1" x14ac:dyDescent="0.25">
      <c r="A37" s="119"/>
      <c r="B37" s="67"/>
      <c r="C37" s="68"/>
      <c r="D37" s="197"/>
      <c r="E37" s="197"/>
      <c r="F37" s="70"/>
      <c r="G37" s="120"/>
      <c r="H37" s="167"/>
    </row>
    <row r="38" spans="1:8" ht="15" customHeight="1" x14ac:dyDescent="0.25">
      <c r="A38" s="71"/>
      <c r="B38" s="72"/>
      <c r="C38" s="73"/>
      <c r="D38" s="198"/>
      <c r="E38" s="198"/>
      <c r="F38" s="74"/>
      <c r="G38" s="121"/>
      <c r="H38" s="123"/>
    </row>
    <row r="39" spans="1:8" ht="15" customHeight="1" x14ac:dyDescent="0.25">
      <c r="A39" s="119"/>
      <c r="B39" s="67"/>
      <c r="C39" s="68"/>
      <c r="D39" s="197"/>
      <c r="E39" s="197"/>
      <c r="F39" s="70"/>
      <c r="G39" s="120"/>
      <c r="H39" s="70"/>
    </row>
    <row r="40" spans="1:8" ht="15" customHeight="1" x14ac:dyDescent="0.25">
      <c r="A40" s="156"/>
      <c r="B40" s="152"/>
      <c r="C40" s="127"/>
      <c r="D40" s="179"/>
      <c r="E40" s="180"/>
      <c r="F40" s="123"/>
      <c r="G40" s="157"/>
      <c r="H40" s="74"/>
    </row>
    <row r="41" spans="1:8" ht="15" customHeight="1" x14ac:dyDescent="0.25">
      <c r="A41" s="119"/>
      <c r="B41" s="67"/>
      <c r="C41" s="68"/>
      <c r="D41" s="197"/>
      <c r="E41" s="197"/>
      <c r="F41" s="70"/>
      <c r="G41" s="120"/>
      <c r="H41" s="70"/>
    </row>
    <row r="42" spans="1:8" ht="15" customHeight="1" x14ac:dyDescent="0.25">
      <c r="A42" s="71"/>
      <c r="B42" s="72"/>
      <c r="C42" s="73"/>
      <c r="D42" s="198"/>
      <c r="E42" s="198"/>
      <c r="F42" s="74"/>
      <c r="G42" s="121"/>
      <c r="H42" s="74"/>
    </row>
    <row r="43" spans="1:8" ht="15" customHeight="1" x14ac:dyDescent="0.25">
      <c r="A43" s="119"/>
      <c r="B43" s="67"/>
      <c r="C43" s="68"/>
      <c r="D43" s="177"/>
      <c r="E43" s="190"/>
      <c r="F43" s="70"/>
      <c r="G43" s="120"/>
      <c r="H43" s="70"/>
    </row>
    <row r="44" spans="1:8" ht="15" customHeight="1" x14ac:dyDescent="0.25">
      <c r="A44" s="71"/>
      <c r="B44" s="72"/>
      <c r="C44" s="73"/>
      <c r="D44" s="191"/>
      <c r="E44" s="192"/>
      <c r="F44" s="74"/>
      <c r="G44" s="121"/>
      <c r="H44" s="74"/>
    </row>
    <row r="45" spans="1:8" ht="15" customHeight="1" x14ac:dyDescent="0.25">
      <c r="A45" s="66" t="s">
        <v>16</v>
      </c>
      <c r="B45" s="67" t="s">
        <v>16</v>
      </c>
      <c r="C45" s="68"/>
      <c r="D45" s="193" t="s">
        <v>16</v>
      </c>
      <c r="E45" s="194"/>
      <c r="F45" s="69" t="s">
        <v>16</v>
      </c>
      <c r="G45" s="120"/>
      <c r="H45" s="70" t="s">
        <v>16</v>
      </c>
    </row>
    <row r="46" spans="1:8" s="10" customFormat="1" ht="15" customHeight="1" x14ac:dyDescent="0.2">
      <c r="A46" s="11" t="s">
        <v>16</v>
      </c>
      <c r="B46" s="7" t="s">
        <v>16</v>
      </c>
      <c r="C46" s="19"/>
      <c r="D46" s="7"/>
      <c r="E46" s="175" t="s">
        <v>15</v>
      </c>
      <c r="F46" s="176"/>
      <c r="G46" s="130">
        <f>SUM(G21:G45)</f>
        <v>0</v>
      </c>
      <c r="H46" s="41">
        <f>SUM(H21:H45)</f>
        <v>7326.0000000000009</v>
      </c>
    </row>
    <row r="47" spans="1:8" s="10" customFormat="1" ht="15" customHeight="1" x14ac:dyDescent="0.2">
      <c r="A47" s="11"/>
      <c r="B47" s="7"/>
      <c r="C47" s="19"/>
      <c r="D47" s="7"/>
      <c r="E47" s="54"/>
      <c r="F47" s="44"/>
      <c r="G47" s="41"/>
      <c r="H47" s="41"/>
    </row>
    <row r="48" spans="1:8" s="10" customFormat="1" ht="15" customHeight="1" x14ac:dyDescent="0.2">
      <c r="A48" s="11"/>
      <c r="B48" s="7"/>
      <c r="C48" s="19"/>
      <c r="D48" s="7"/>
      <c r="E48" s="54"/>
      <c r="F48" s="44"/>
      <c r="G48" s="41"/>
      <c r="H48" s="41"/>
    </row>
    <row r="49" spans="1:10" s="10" customFormat="1" ht="15" customHeight="1" x14ac:dyDescent="0.2">
      <c r="A49" s="11"/>
      <c r="B49" s="7"/>
      <c r="C49" s="19"/>
      <c r="D49" s="7"/>
      <c r="E49" s="54"/>
      <c r="F49" s="44"/>
      <c r="G49" s="41"/>
      <c r="H49" s="41"/>
    </row>
    <row r="50" spans="1:10" s="10" customFormat="1" ht="15" customHeight="1" x14ac:dyDescent="0.2">
      <c r="A50" s="11"/>
      <c r="B50" s="7"/>
      <c r="C50" s="19"/>
      <c r="D50" s="7"/>
      <c r="E50" s="54"/>
      <c r="F50" s="44"/>
      <c r="G50" s="41"/>
      <c r="H50" s="41"/>
    </row>
    <row r="51" spans="1:10" s="10" customFormat="1" ht="15.75" customHeight="1" x14ac:dyDescent="0.2">
      <c r="A51" s="11"/>
      <c r="B51" s="7"/>
      <c r="C51" s="19"/>
      <c r="D51" s="7"/>
      <c r="E51" s="54"/>
      <c r="F51" s="44"/>
      <c r="G51" s="41"/>
      <c r="H51" s="41"/>
    </row>
    <row r="52" spans="1:10" s="10" customFormat="1" ht="15" customHeight="1" x14ac:dyDescent="0.2">
      <c r="A52" s="8"/>
      <c r="B52" s="8"/>
      <c r="C52" s="33"/>
    </row>
    <row r="53" spans="1:10" s="10" customFormat="1" ht="15" customHeight="1" x14ac:dyDescent="0.2">
      <c r="G53" s="195" t="s">
        <v>134</v>
      </c>
      <c r="H53" s="195"/>
    </row>
    <row r="54" spans="1:10" s="10" customFormat="1" ht="15" customHeight="1" x14ac:dyDescent="0.2">
      <c r="A54" s="196"/>
      <c r="B54" s="196"/>
      <c r="C54" s="196"/>
    </row>
    <row r="55" spans="1:10" s="10" customFormat="1" ht="15" customHeight="1" x14ac:dyDescent="0.2">
      <c r="A55" s="11"/>
      <c r="B55" s="7"/>
      <c r="C55" s="7"/>
    </row>
    <row r="56" spans="1:10" s="10" customFormat="1" ht="15" customHeight="1" x14ac:dyDescent="0.2">
      <c r="A56" s="11"/>
      <c r="B56" s="7"/>
      <c r="C56" s="140" t="s">
        <v>14</v>
      </c>
      <c r="D56" s="140"/>
      <c r="E56" s="43"/>
      <c r="F56" s="35"/>
      <c r="G56" s="27"/>
      <c r="H56" s="24"/>
    </row>
    <row r="57" spans="1:10" s="10" customFormat="1" ht="15" customHeight="1" x14ac:dyDescent="0.2">
      <c r="A57" s="11"/>
      <c r="B57" s="7"/>
      <c r="C57" s="55" t="s">
        <v>5</v>
      </c>
      <c r="D57" s="75" t="s">
        <v>3</v>
      </c>
      <c r="E57" s="76"/>
      <c r="F57" s="56" t="s">
        <v>4</v>
      </c>
      <c r="G57" s="56" t="s">
        <v>84</v>
      </c>
      <c r="H57" s="133" t="s">
        <v>13</v>
      </c>
    </row>
    <row r="58" spans="1:10" s="10" customFormat="1" ht="15" customHeight="1" x14ac:dyDescent="0.2">
      <c r="A58" s="11"/>
      <c r="B58" s="148" t="s">
        <v>16</v>
      </c>
      <c r="C58" s="115" t="s">
        <v>16</v>
      </c>
      <c r="D58" s="184" t="s">
        <v>16</v>
      </c>
      <c r="E58" s="185"/>
      <c r="F58" s="79" t="s">
        <v>16</v>
      </c>
      <c r="G58" s="77" t="s">
        <v>16</v>
      </c>
      <c r="H58" s="134" t="s">
        <v>16</v>
      </c>
    </row>
    <row r="59" spans="1:10" s="10" customFormat="1" ht="15" customHeight="1" x14ac:dyDescent="0.2">
      <c r="A59" s="11"/>
      <c r="B59" s="113" t="s">
        <v>43</v>
      </c>
      <c r="C59" s="122">
        <v>400</v>
      </c>
      <c r="D59" s="186" t="s">
        <v>29</v>
      </c>
      <c r="E59" s="187"/>
      <c r="F59" s="123">
        <v>629.20000000000005</v>
      </c>
      <c r="G59" s="160" t="s">
        <v>16</v>
      </c>
      <c r="H59" s="135">
        <f t="shared" ref="H59:H62" si="0">C59*F59</f>
        <v>251680.00000000003</v>
      </c>
    </row>
    <row r="60" spans="1:10" s="10" customFormat="1" ht="15" customHeight="1" x14ac:dyDescent="0.2">
      <c r="A60" s="11"/>
      <c r="B60" s="148" t="s">
        <v>67</v>
      </c>
      <c r="C60" s="68">
        <v>150</v>
      </c>
      <c r="D60" s="184" t="s">
        <v>34</v>
      </c>
      <c r="E60" s="188"/>
      <c r="F60" s="79">
        <v>496.15</v>
      </c>
      <c r="G60" s="77"/>
      <c r="H60" s="134">
        <f t="shared" si="0"/>
        <v>74422.5</v>
      </c>
      <c r="J60" s="151"/>
    </row>
    <row r="61" spans="1:10" s="10" customFormat="1" ht="15" customHeight="1" x14ac:dyDescent="0.2">
      <c r="A61" s="11"/>
      <c r="B61" s="113" t="s">
        <v>43</v>
      </c>
      <c r="C61" s="73">
        <v>200</v>
      </c>
      <c r="D61" s="186" t="s">
        <v>149</v>
      </c>
      <c r="E61" s="187"/>
      <c r="F61" s="74">
        <v>25.2</v>
      </c>
      <c r="G61" s="78" t="s">
        <v>16</v>
      </c>
      <c r="H61" s="137">
        <f t="shared" si="0"/>
        <v>5040</v>
      </c>
    </row>
    <row r="62" spans="1:10" s="10" customFormat="1" ht="15" customHeight="1" x14ac:dyDescent="0.2">
      <c r="A62" s="11"/>
      <c r="B62" s="113" t="s">
        <v>43</v>
      </c>
      <c r="C62" s="68">
        <v>500</v>
      </c>
      <c r="D62" s="184" t="s">
        <v>98</v>
      </c>
      <c r="E62" s="188"/>
      <c r="F62" s="79">
        <v>117.47</v>
      </c>
      <c r="G62" s="77"/>
      <c r="H62" s="134">
        <f t="shared" si="0"/>
        <v>58735</v>
      </c>
    </row>
    <row r="63" spans="1:10" s="10" customFormat="1" ht="15" customHeight="1" x14ac:dyDescent="0.2">
      <c r="A63" s="11"/>
      <c r="B63" s="113" t="s">
        <v>43</v>
      </c>
      <c r="C63" s="127" t="s">
        <v>16</v>
      </c>
      <c r="D63" s="179" t="s">
        <v>16</v>
      </c>
      <c r="E63" s="180"/>
      <c r="F63" s="74" t="s">
        <v>16</v>
      </c>
      <c r="G63" s="78" t="s">
        <v>16</v>
      </c>
      <c r="H63" s="137" t="s">
        <v>16</v>
      </c>
    </row>
    <row r="64" spans="1:10" s="10" customFormat="1" ht="15" customHeight="1" x14ac:dyDescent="0.2">
      <c r="B64" s="113" t="s">
        <v>16</v>
      </c>
      <c r="C64" s="171" t="s">
        <v>16</v>
      </c>
      <c r="D64" s="221" t="s">
        <v>16</v>
      </c>
      <c r="E64" s="222"/>
      <c r="F64" s="79" t="s">
        <v>16</v>
      </c>
      <c r="G64" s="114" t="s">
        <v>16</v>
      </c>
      <c r="H64" s="134" t="s">
        <v>16</v>
      </c>
    </row>
    <row r="65" spans="1:8" s="10" customFormat="1" ht="15" customHeight="1" x14ac:dyDescent="0.2">
      <c r="A65" s="11"/>
      <c r="B65" s="113" t="s">
        <v>43</v>
      </c>
      <c r="C65" s="127">
        <v>200</v>
      </c>
      <c r="D65" s="179" t="s">
        <v>120</v>
      </c>
      <c r="E65" s="180"/>
      <c r="F65" s="74">
        <v>31.6</v>
      </c>
      <c r="G65" s="78" t="s">
        <v>16</v>
      </c>
      <c r="H65" s="137">
        <f t="shared" ref="H65:H69" si="1">IF(C65*F65=0,"",C65*F65)</f>
        <v>6320</v>
      </c>
    </row>
    <row r="66" spans="1:8" s="10" customFormat="1" ht="15" customHeight="1" x14ac:dyDescent="0.2">
      <c r="A66" s="11"/>
      <c r="B66" s="113" t="s">
        <v>43</v>
      </c>
      <c r="C66" s="115">
        <v>300</v>
      </c>
      <c r="D66" s="223" t="s">
        <v>123</v>
      </c>
      <c r="E66" s="224"/>
      <c r="F66" s="70">
        <v>345.16</v>
      </c>
      <c r="G66" s="77"/>
      <c r="H66" s="134">
        <f t="shared" si="1"/>
        <v>103548.00000000001</v>
      </c>
    </row>
    <row r="67" spans="1:8" s="10" customFormat="1" ht="15" customHeight="1" x14ac:dyDescent="0.2">
      <c r="A67" s="11"/>
      <c r="B67" s="113" t="s">
        <v>43</v>
      </c>
      <c r="C67" s="127">
        <v>250</v>
      </c>
      <c r="D67" s="179" t="s">
        <v>124</v>
      </c>
      <c r="E67" s="180"/>
      <c r="F67" s="74">
        <v>67.08</v>
      </c>
      <c r="G67" s="78" t="s">
        <v>16</v>
      </c>
      <c r="H67" s="137">
        <f t="shared" si="1"/>
        <v>16770</v>
      </c>
    </row>
    <row r="68" spans="1:8" s="10" customFormat="1" ht="15" customHeight="1" x14ac:dyDescent="0.2">
      <c r="A68" s="11"/>
      <c r="B68" s="7"/>
      <c r="C68" s="68"/>
      <c r="D68" s="177"/>
      <c r="E68" s="178"/>
      <c r="F68" s="70"/>
      <c r="G68" s="77"/>
      <c r="H68" s="134" t="str">
        <f t="shared" si="1"/>
        <v/>
      </c>
    </row>
    <row r="69" spans="1:8" s="10" customFormat="1" ht="15" customHeight="1" x14ac:dyDescent="0.2">
      <c r="A69" s="11"/>
      <c r="B69" s="7"/>
      <c r="C69" s="73"/>
      <c r="D69" s="183" t="s">
        <v>16</v>
      </c>
      <c r="E69" s="178"/>
      <c r="F69" s="74"/>
      <c r="G69" s="78" t="s">
        <v>16</v>
      </c>
      <c r="H69" s="137" t="str">
        <f t="shared" si="1"/>
        <v/>
      </c>
    </row>
    <row r="70" spans="1:8" s="10" customFormat="1" ht="15" customHeight="1" x14ac:dyDescent="0.2">
      <c r="A70" s="11"/>
      <c r="B70" s="7"/>
      <c r="C70" s="7" t="s">
        <v>16</v>
      </c>
      <c r="D70" s="175" t="s">
        <v>27</v>
      </c>
      <c r="E70" s="175"/>
      <c r="F70" s="175"/>
      <c r="G70" s="176"/>
      <c r="H70" s="23">
        <f>SUM(H58:H69)</f>
        <v>516515.5</v>
      </c>
    </row>
    <row r="71" spans="1:8" s="10" customFormat="1" ht="15" customHeight="1" x14ac:dyDescent="0.2">
      <c r="A71" s="11"/>
      <c r="B71" s="7"/>
      <c r="C71" s="7"/>
      <c r="D71" s="7"/>
      <c r="E71" s="7"/>
      <c r="F71" s="35"/>
      <c r="G71" s="27"/>
      <c r="H71" s="24"/>
    </row>
    <row r="72" spans="1:8" s="10" customFormat="1" ht="15" customHeight="1" x14ac:dyDescent="0.2">
      <c r="A72" s="11"/>
      <c r="B72" s="7"/>
      <c r="C72" s="7"/>
      <c r="D72" s="7"/>
      <c r="E72" s="7"/>
      <c r="F72" s="35"/>
      <c r="G72" s="27"/>
      <c r="H72" s="24"/>
    </row>
    <row r="73" spans="1:8" s="10" customFormat="1" ht="15" customHeight="1" x14ac:dyDescent="0.2">
      <c r="A73" s="11"/>
      <c r="B73" s="7"/>
      <c r="C73" s="7"/>
      <c r="D73" s="7"/>
      <c r="E73" s="7"/>
      <c r="F73" s="35"/>
      <c r="G73" s="27"/>
      <c r="H73" s="24"/>
    </row>
    <row r="74" spans="1:8" s="10" customFormat="1" ht="12.75" x14ac:dyDescent="0.2">
      <c r="A74" s="11"/>
      <c r="B74" s="7"/>
      <c r="C74" s="7"/>
      <c r="D74" s="7"/>
      <c r="E74" s="7"/>
      <c r="F74" s="35"/>
      <c r="G74" s="27"/>
      <c r="H74" s="24"/>
    </row>
    <row r="75" spans="1:8" s="10" customFormat="1" ht="12.75" x14ac:dyDescent="0.2">
      <c r="A75" s="11"/>
      <c r="B75" s="7"/>
      <c r="C75" s="7"/>
      <c r="D75" s="7"/>
      <c r="E75" s="7"/>
      <c r="F75" s="35"/>
      <c r="G75" s="27"/>
      <c r="H75" s="24"/>
    </row>
    <row r="76" spans="1:8" s="10" customFormat="1" ht="12.75" x14ac:dyDescent="0.2">
      <c r="A76" s="11"/>
      <c r="B76" s="7"/>
      <c r="C76" s="7"/>
      <c r="D76" s="7"/>
      <c r="E76" s="7"/>
      <c r="F76" s="35"/>
      <c r="G76" s="27"/>
      <c r="H76" s="24"/>
    </row>
    <row r="77" spans="1:8" s="10" customFormat="1" ht="12.75" x14ac:dyDescent="0.2">
      <c r="A77" s="11"/>
      <c r="B77" s="7"/>
      <c r="C77" s="7"/>
      <c r="D77" s="7"/>
      <c r="E77" s="7"/>
      <c r="F77" s="35"/>
      <c r="G77" s="27"/>
      <c r="H77" s="24"/>
    </row>
    <row r="78" spans="1:8" s="10" customFormat="1" ht="12.75" x14ac:dyDescent="0.2">
      <c r="A78" s="11"/>
      <c r="B78" s="7"/>
      <c r="C78" s="7"/>
      <c r="D78" s="7"/>
      <c r="E78" s="7"/>
      <c r="F78" s="35"/>
      <c r="G78" s="27"/>
      <c r="H78" s="24"/>
    </row>
    <row r="79" spans="1:8" s="10" customFormat="1" ht="12.75" x14ac:dyDescent="0.2">
      <c r="A79" s="11"/>
      <c r="B79" s="7"/>
      <c r="C79" s="7"/>
      <c r="D79" s="7"/>
      <c r="E79" s="7"/>
      <c r="F79" s="35"/>
      <c r="G79" s="27"/>
      <c r="H79" s="24"/>
    </row>
    <row r="80" spans="1:8" s="10" customFormat="1" ht="12.75" x14ac:dyDescent="0.2">
      <c r="A80" s="11"/>
      <c r="B80" s="7"/>
      <c r="C80" s="7"/>
      <c r="D80" s="7"/>
      <c r="E80" s="7"/>
      <c r="F80" s="35"/>
      <c r="G80" s="27"/>
      <c r="H80" s="24"/>
    </row>
    <row r="81" spans="1:8" s="10" customFormat="1" ht="12.75" x14ac:dyDescent="0.2">
      <c r="A81" s="11"/>
      <c r="B81" s="7"/>
      <c r="C81" s="7"/>
      <c r="D81" s="7"/>
      <c r="E81" s="7"/>
      <c r="F81" s="35"/>
      <c r="G81" s="27"/>
      <c r="H81" s="24"/>
    </row>
    <row r="82" spans="1:8" s="10" customFormat="1" ht="12.75" x14ac:dyDescent="0.2">
      <c r="A82" s="11"/>
      <c r="B82" s="7"/>
      <c r="C82" s="7"/>
      <c r="D82" s="7"/>
      <c r="E82" s="7"/>
      <c r="F82" s="35"/>
      <c r="G82" s="27"/>
      <c r="H82" s="24"/>
    </row>
    <row r="83" spans="1:8" s="10" customFormat="1" ht="12.75" x14ac:dyDescent="0.2">
      <c r="A83" s="11"/>
      <c r="B83" s="7"/>
      <c r="C83" s="7"/>
      <c r="D83" s="7"/>
      <c r="E83" s="7"/>
      <c r="F83" s="35"/>
      <c r="G83" s="27"/>
      <c r="H83" s="24"/>
    </row>
    <row r="84" spans="1:8" s="10" customFormat="1" ht="12.75" x14ac:dyDescent="0.2">
      <c r="A84" s="11"/>
      <c r="B84" s="7"/>
      <c r="C84" s="7"/>
      <c r="D84" s="7"/>
      <c r="E84" s="7"/>
      <c r="F84" s="35"/>
      <c r="G84" s="27"/>
      <c r="H84" s="24"/>
    </row>
    <row r="85" spans="1:8" s="10" customFormat="1" ht="12.75" x14ac:dyDescent="0.2">
      <c r="A85" s="11"/>
      <c r="B85" s="7"/>
      <c r="C85" s="7"/>
      <c r="D85" s="7"/>
      <c r="E85" s="7"/>
      <c r="F85" s="35"/>
      <c r="G85" s="27"/>
      <c r="H85" s="24"/>
    </row>
    <row r="86" spans="1:8" s="10" customFormat="1" ht="12.75" x14ac:dyDescent="0.2">
      <c r="A86" s="11"/>
      <c r="B86" s="7"/>
      <c r="C86" s="7"/>
      <c r="D86" s="7"/>
      <c r="E86" s="7"/>
      <c r="F86" s="35"/>
      <c r="G86" s="27"/>
      <c r="H86" s="24"/>
    </row>
    <row r="87" spans="1:8" s="10" customFormat="1" ht="12.75" x14ac:dyDescent="0.2">
      <c r="A87" s="11"/>
      <c r="B87" s="7"/>
      <c r="C87" s="7"/>
      <c r="D87" s="7"/>
      <c r="E87" s="7"/>
      <c r="F87" s="35"/>
      <c r="G87" s="27"/>
      <c r="H87" s="24"/>
    </row>
    <row r="88" spans="1:8" s="10" customFormat="1" ht="12.75" x14ac:dyDescent="0.2">
      <c r="A88" s="11"/>
      <c r="B88" s="7"/>
      <c r="C88" s="7"/>
      <c r="D88" s="7"/>
      <c r="E88" s="7"/>
      <c r="F88" s="35"/>
      <c r="G88" s="27"/>
      <c r="H88" s="24"/>
    </row>
    <row r="89" spans="1:8" s="10" customFormat="1" ht="12.75" x14ac:dyDescent="0.2">
      <c r="A89" s="11"/>
      <c r="B89" s="7"/>
      <c r="C89" s="7"/>
      <c r="D89" s="7"/>
      <c r="E89" s="7"/>
      <c r="F89" s="35"/>
      <c r="G89" s="27"/>
      <c r="H89" s="24"/>
    </row>
    <row r="90" spans="1:8" s="10" customFormat="1" ht="12.75" x14ac:dyDescent="0.2">
      <c r="A90" s="11"/>
      <c r="B90" s="7"/>
      <c r="C90" s="7"/>
      <c r="D90" s="7"/>
      <c r="E90" s="7"/>
      <c r="F90" s="35"/>
      <c r="G90" s="27"/>
      <c r="H90" s="24"/>
    </row>
    <row r="91" spans="1:8" s="10" customFormat="1" ht="12.75" x14ac:dyDescent="0.2">
      <c r="A91" s="11"/>
      <c r="B91" s="7"/>
      <c r="C91" s="7"/>
      <c r="D91" s="7"/>
      <c r="E91" s="7"/>
      <c r="F91" s="35"/>
      <c r="G91" s="27"/>
      <c r="H91" s="24"/>
    </row>
    <row r="92" spans="1:8" s="10" customFormat="1" ht="12.75" x14ac:dyDescent="0.2">
      <c r="A92" s="11"/>
      <c r="B92" s="7"/>
      <c r="C92" s="7"/>
      <c r="D92" s="7"/>
      <c r="E92" s="7"/>
      <c r="F92" s="35"/>
      <c r="G92" s="27"/>
      <c r="H92" s="24"/>
    </row>
    <row r="93" spans="1:8" s="10" customFormat="1" ht="12.75" x14ac:dyDescent="0.2">
      <c r="A93" s="11"/>
      <c r="B93" s="7"/>
      <c r="C93" s="7"/>
      <c r="D93" s="7"/>
      <c r="E93" s="7"/>
      <c r="F93" s="35"/>
      <c r="G93" s="27"/>
      <c r="H93" s="24"/>
    </row>
    <row r="94" spans="1:8" s="10" customFormat="1" ht="12.75" x14ac:dyDescent="0.2">
      <c r="A94" s="11"/>
      <c r="B94" s="7"/>
      <c r="C94" s="7"/>
      <c r="D94" s="7"/>
      <c r="E94" s="7"/>
      <c r="F94" s="35"/>
      <c r="G94" s="27"/>
      <c r="H94" s="24"/>
    </row>
    <row r="108" ht="13.5" customHeight="1" x14ac:dyDescent="0.25"/>
  </sheetData>
  <mergeCells count="56">
    <mergeCell ref="A3:H3"/>
    <mergeCell ref="A10:B10"/>
    <mergeCell ref="A11:C11"/>
    <mergeCell ref="E11:F11"/>
    <mergeCell ref="A13:C13"/>
    <mergeCell ref="F13:G13"/>
    <mergeCell ref="D24:E24"/>
    <mergeCell ref="A14:B14"/>
    <mergeCell ref="A15:C15"/>
    <mergeCell ref="F15:G15"/>
    <mergeCell ref="A16:C16"/>
    <mergeCell ref="E16:G16"/>
    <mergeCell ref="A17:C17"/>
    <mergeCell ref="F17:G17"/>
    <mergeCell ref="F18:G18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G53:H53"/>
    <mergeCell ref="A54:C54"/>
    <mergeCell ref="D37:E37"/>
    <mergeCell ref="D38:E38"/>
    <mergeCell ref="D39:E39"/>
    <mergeCell ref="D40:E40"/>
    <mergeCell ref="D41:E41"/>
    <mergeCell ref="D42:E42"/>
    <mergeCell ref="D63:E63"/>
    <mergeCell ref="D43:E43"/>
    <mergeCell ref="D44:E44"/>
    <mergeCell ref="D45:E45"/>
    <mergeCell ref="E46:F46"/>
    <mergeCell ref="D58:E58"/>
    <mergeCell ref="D59:E59"/>
    <mergeCell ref="D60:E60"/>
    <mergeCell ref="D61:E61"/>
    <mergeCell ref="D62:E62"/>
    <mergeCell ref="D70:G70"/>
    <mergeCell ref="D64:E64"/>
    <mergeCell ref="D65:E65"/>
    <mergeCell ref="D66:E66"/>
    <mergeCell ref="D67:E67"/>
    <mergeCell ref="D68:E68"/>
    <mergeCell ref="D69:E69"/>
  </mergeCells>
  <pageMargins left="0.78740157480314965" right="0.39370078740157483" top="0.35433070866141736" bottom="0.39370078740157483" header="0" footer="0"/>
  <pageSetup paperSize="9" orientation="portrait" horizontalDpi="4294967293" r:id="rId1"/>
  <headerFooter differentFirst="1">
    <firstHeader xml:space="preserve">&amp;L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6</vt:i4>
      </vt:variant>
    </vt:vector>
  </HeadingPairs>
  <TitlesOfParts>
    <vt:vector size="43" baseType="lpstr">
      <vt:lpstr>Total</vt:lpstr>
      <vt:lpstr>36</vt:lpstr>
      <vt:lpstr>35</vt:lpstr>
      <vt:lpstr>34</vt:lpstr>
      <vt:lpstr>33</vt:lpstr>
      <vt:lpstr>32</vt:lpstr>
      <vt:lpstr>31</vt:lpstr>
      <vt:lpstr>30</vt:lpstr>
      <vt:lpstr>29</vt:lpstr>
      <vt:lpstr>28</vt:lpstr>
      <vt:lpstr>27</vt:lpstr>
      <vt:lpstr>26</vt:lpstr>
      <vt:lpstr>25</vt:lpstr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'1'!Print_Area</vt:lpstr>
      <vt:lpstr>'2'!Print_Area</vt:lpstr>
      <vt:lpstr>'3'!Print_Area</vt:lpstr>
      <vt:lpstr>'4'!Print_Area</vt:lpstr>
      <vt:lpstr>'5'!Print_Area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wallstreetpirate</dc:creator>
  <cp:lastModifiedBy>Wall Street Pirate</cp:lastModifiedBy>
  <cp:lastPrinted>2024-04-03T11:30:43Z</cp:lastPrinted>
  <dcterms:created xsi:type="dcterms:W3CDTF">2014-02-21T20:19:10Z</dcterms:created>
  <dcterms:modified xsi:type="dcterms:W3CDTF">2025-05-28T16:58:40Z</dcterms:modified>
</cp:coreProperties>
</file>